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crhVerFile">'Выгрузка'!$H$24</definedName>
    <definedName name="arch_date">'Выгрузка'!$K$16</definedName>
    <definedName name="arch_fileName">'Выгрузка'!$F$26</definedName>
    <definedName name="BACC">'Отчет'!$CF$135</definedName>
    <definedName name="BDAY">'Отчет'!$B$148</definedName>
    <definedName name="BDIR">'Отчет'!$V$135</definedName>
    <definedName name="BMONTH">'Отчет'!$E$148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'Отчет'!$R$148</definedName>
    <definedName name="CDATE">'Отчет'!$CU$4</definedName>
    <definedName name="CGLAVA">'Отчет'!$CU$10</definedName>
    <definedName name="check_arch">'Выгрузка'!$K$17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FolderPath">'Выгрузка'!$F$19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'Отчет'!$BA$150</definedName>
    <definedName name="SUM5">'Отчет'!$BO$150</definedName>
    <definedName name="SUM6">'Отчет'!$CC$150</definedName>
    <definedName name="SUM7">'Отчет'!$CQ$150</definedName>
    <definedName name="TAB_END">'Отчет'!#REF!</definedName>
    <definedName name="TAB_END.1">'Отчет'!$35:$35</definedName>
    <definedName name="TAB_END.2">'Отчет'!$64:$64</definedName>
    <definedName name="TAB_END.3">'Отчет'!$93:$93</definedName>
    <definedName name="TAB_END.4">'Отчет'!$117:$117</definedName>
    <definedName name="TAB_END.5">'Отчет'!$131:$131</definedName>
    <definedName name="TextVerFile">'Выгрузка'!$H$22</definedName>
    <definedName name="TH_PAGE">'Отчет'!#REF!</definedName>
    <definedName name="THEAD">'Отчет'!#REF!</definedName>
    <definedName name="THEAD.1">'Отчет'!$13:$15</definedName>
    <definedName name="THEAD.2">'Отчет'!$36:$38</definedName>
    <definedName name="THEAD.3">'Отчет'!$65:$67</definedName>
    <definedName name="THEAD.4">'Отчет'!$94:$96</definedName>
    <definedName name="THEAD.5">'Отчет'!$118:$120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'Отчет'!$59:$59</definedName>
    <definedName name="TLINE1.41">'Отчет'!$60:$60</definedName>
    <definedName name="TLINE1.42">'Отчет'!$61:$61</definedName>
    <definedName name="TLINE1.43">'Отчет'!$62:$62</definedName>
    <definedName name="TLINE1.44">'Отчет'!$63:$63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txt_fileName">'Выгрузка'!$F$28</definedName>
    <definedName name="txtPeriod">'Выгрузка'!$K$5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'Отчет'!$CQ$133</definedName>
    <definedName name="КПП">'Выгрузка в ФНС'!$D$9</definedName>
    <definedName name="МФБухгалтер">'Выгрузка'!$H$11</definedName>
    <definedName name="МФВРО">'Выгрузка'!$H$8</definedName>
    <definedName name="МФВРО1">'Выгрузка'!$B$8</definedName>
    <definedName name="МФГлавБух">'Выгрузка'!$H$10</definedName>
    <definedName name="МФДатаПо">'Выгрузка'!$H$5</definedName>
    <definedName name="МФДолжность">'Выгрузка'!$H$15</definedName>
    <definedName name="МФДолжностьУполЛиц">'Выгрузка'!$H$13</definedName>
    <definedName name="МФИсполнитель">'Выгрузка'!$H$14</definedName>
    <definedName name="МФИСТ">'Выгрузка'!$H$6</definedName>
    <definedName name="МФПРД">'Выгрузка'!$H$4</definedName>
    <definedName name="МФРОД">'Выгрузка'!$H$7</definedName>
    <definedName name="МФРОД1">'Выгрузка'!$B$7</definedName>
    <definedName name="МФРуководитель">'Выгрузка'!$H$9</definedName>
    <definedName name="МФРуководительУполЛиц">'Выгрузка'!$H$12</definedName>
    <definedName name="МФТелефон">'Выгрузка'!$H$16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'Отчет'!$A$1:$DE$148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Д">'Выгрузка'!$K$10</definedName>
    <definedName name="ПРД_ЗНАЧ">'Выгрузка'!$L$6:$L$9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<sst xmlns="http://schemas.openxmlformats.org/spreadsheetml/2006/main" count="642" uniqueCount="449">
  <si>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</si>
  <si>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</si>
  <si>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</si>
  <si>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</si>
  <si>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</si>
  <si>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</si>
  <si>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</si>
  <si>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</si>
  <si>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</si>
  <si>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</si>
  <si>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</si>
  <si>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</si>
  <si>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</si>
  <si>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</si>
  <si>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</si>
  <si>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</si>
  <si>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</si>
  <si>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</si>
  <si>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</si>
  <si>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</si>
  <si>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</si>
  <si>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</si>
  <si>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</si>
  <si>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</si>
  <si>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</si>
  <si>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</si>
  <si>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</si>
  <si>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</si>
  <si>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</si>
  <si>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</si>
  <si>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</si>
  <si>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</si>
  <si>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</si>
  <si>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</si>
  <si>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</si>
  <si>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</si>
  <si>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</si>
  <si>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</si>
  <si>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</si>
  <si>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</si>
  <si>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</si>
  <si>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</si>
  <si>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</si>
  <si>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</si>
  <si>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</si>
  <si>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</si>
  <si>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</si>
  <si>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</si>
  <si>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</si>
  <si>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</si>
  <si>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</si>
  <si>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</si>
  <si>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</si>
  <si>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</si>
  <si>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</si>
  <si>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</si>
  <si>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</si>
  <si>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</si>
  <si>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</si>
  <si>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</si>
  <si>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</si>
  <si>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</si>
  <si>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</si>
  <si>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</si>
  <si>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</si>
  <si>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</si>
  <si>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</si>
  <si>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</si>
  <si>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</si>
  <si>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</si>
  <si>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</si>
  <si>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</si>
  <si>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</si>
  <si>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</si>
  <si>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</si>
  <si>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</si>
  <si>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</si>
  <si>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</si>
  <si>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</si>
  <si>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</si>
  <si>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</si>
  <si>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</si>
  <si>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</si>
  <si>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</si>
  <si>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</si>
  <si>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</si>
  <si>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</si>
  <si>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</si>
  <si>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</si>
  <si>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</si>
  <si>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</si>
  <si>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</si>
  <si>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</si>
  <si>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</si>
  <si>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</si>
  <si>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</si>
  <si>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</si>
  <si>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</si>
  <si>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</si>
  <si>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</si>
  <si>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</si>
  <si>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</si>
  <si>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</si>
  <si>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</si>
  <si>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</si>
  <si>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</si>
  <si>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</si>
  <si>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</si>
  <si>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</si>
  <si>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</si>
  <si>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</si>
  <si>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</si>
  <si>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</si>
  <si>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</si>
  <si>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</si>
  <si>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</si>
  <si>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</si>
  <si>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</si>
  <si>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</si>
  <si>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</si>
  <si>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</si>
  <si>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</si>
  <si>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</si>
  <si>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</si>
  <si>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</si>
  <si>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</si>
  <si>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</si>
  <si>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</si>
  <si>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</si>
  <si>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</si>
  <si>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</si>
  <si>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</si>
  <si>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</si>
  <si>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</si>
  <si>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</si>
  <si>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(стр.301 - стр.302 + стр.303) - (стр.310 + стр.380)</t>
  </si>
  <si>
    <t>ОКТМО</t>
  </si>
  <si>
    <t>Деятельность по
государственному
заданию</t>
  </si>
  <si>
    <t>Приносящая
доход
деятельность</t>
  </si>
  <si>
    <t>Дополнительные реквизиты</t>
  </si>
  <si>
    <t xml:space="preserve">Периодичность: </t>
  </si>
  <si>
    <t xml:space="preserve">Регламентная дата: </t>
  </si>
  <si>
    <t xml:space="preserve">ФИО руководителя: 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</si>
  <si>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</si>
  <si>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</si>
  <si>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</si>
  <si>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</si>
  <si>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</si>
  <si>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ФИО гл. бухгалтера</t>
  </si>
  <si>
    <t>Обозначение</t>
  </si>
  <si>
    <t>Пояснение</t>
  </si>
  <si>
    <t>ПЕРИОДИЧНОСТЬ</t>
  </si>
  <si>
    <t>Y</t>
  </si>
  <si>
    <t>Название</t>
  </si>
  <si>
    <t>M</t>
  </si>
  <si>
    <t>M - месячная</t>
  </si>
  <si>
    <t>Q</t>
  </si>
  <si>
    <t>Q - квартальная</t>
  </si>
  <si>
    <t>Y - годовая</t>
  </si>
  <si>
    <t>R</t>
  </si>
  <si>
    <t>R - реорганизация</t>
  </si>
  <si>
    <t>Глава реорганизуемой организации</t>
  </si>
  <si>
    <t xml:space="preserve">РОД: </t>
  </si>
  <si>
    <t>Вид реорганизационной отчетности</t>
  </si>
  <si>
    <t xml:space="preserve">ВРО: </t>
  </si>
  <si>
    <t>&lt;c name="МФРОД1"/&gt;</t>
  </si>
  <si>
    <t>&lt;c name="МФВРО1"/&gt;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</si>
  <si>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</si>
  <si>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</si>
  <si>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</si>
  <si>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</si>
  <si>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</si>
  <si>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</si>
  <si>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Глава министерства, ведомства:</t>
  </si>
  <si>
    <t>доп. значения для выгрузки</t>
  </si>
  <si>
    <t>1</t>
  </si>
  <si>
    <t>ОТЧЕТ О ФИНАНСОВЫХ РЕЗУЛЬТАТАХ ДЕЯТЕЛЬНОСТИ УЧРЕЖДЕНИЯ</t>
  </si>
  <si>
    <t>(в ред. Приказов Минфина России от 26.10.2012 № 139н, от 29.12.2014 № 172н)</t>
  </si>
  <si>
    <t>5.05</t>
  </si>
  <si>
    <t>(наименование, ОГРН, ИНН, КПП, местонахождение)</t>
  </si>
  <si>
    <t>&lt;set page="Отчет" tblEmptyCell="0"/&gt;</t>
  </si>
  <si>
    <t>3 - месячная, 4 - квартальная, 5 - годовая, 6 - реорганизация</t>
  </si>
  <si>
    <t>Вид реорганизационной отчетности. Принимает значения: 1- Разделительная, 2 - Ликвидационная</t>
  </si>
  <si>
    <t>3-значный код главы министерства, ведомства, в случае реорганизации код главы министерства, ведомства кому перешли функции реорганизуемого.
21-значный код субъекта отчетности ПУиО ЭБ.</t>
  </si>
  <si>
    <t>Код главы реорганизуемой организации, т.е. организации, которая подвергается реорганизации – "родителя" (см. Приложение 7, графа 1).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</si>
  <si>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части.</t>
  </si>
  <si>
    <t>383</t>
  </si>
  <si>
    <t>Января</t>
  </si>
  <si>
    <t>19</t>
  </si>
  <si>
    <t>МБДОУ Детский сад Улыбка с. Огибное Чернянского р-на</t>
  </si>
  <si>
    <t>01.01.2019</t>
  </si>
  <si>
    <t>62634347</t>
  </si>
  <si>
    <t>3119007873</t>
  </si>
  <si>
    <t>Калинина О.В.</t>
  </si>
  <si>
    <t>Клещунова Е.А.</t>
  </si>
  <si>
    <t>05</t>
  </si>
  <si>
    <t>Февраля</t>
  </si>
  <si>
    <t>Доходы (стр.030 + стр.040 + стр.050 + стр.060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</si>
  <si>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</si>
  <si>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</si>
  <si>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</si>
  <si>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</si>
  <si>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</si>
  <si>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</si>
  <si>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</si>
  <si>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</si>
  <si>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пени,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</si>
  <si>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</si>
  <si>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</si>
  <si>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</si>
  <si>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</si>
  <si>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</si>
  <si>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
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</si>
  <si>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</si>
  <si>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</si>
  <si>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</si>
  <si>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</si>
  <si>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</si>
  <si>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</si>
  <si>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</si>
  <si>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</si>
  <si>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из них:
доходы от переоценки активов</t>
  </si>
  <si>
    <t>091</t>
  </si>
  <si>
    <t>171</t>
  </si>
  <si>
    <t>доходы от реализации активов</t>
  </si>
  <si>
    <t>092</t>
  </si>
  <si>
    <t>172</t>
  </si>
  <si>
    <t>из них:
доходы от реализации нефинансовых активов</t>
  </si>
  <si>
    <t>093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</si>
  <si>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</si>
  <si>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</si>
  <si>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</si>
  <si>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</si>
  <si>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173</t>
  </si>
  <si>
    <t>Прочие доходы</t>
  </si>
  <si>
    <t>180</t>
  </si>
  <si>
    <t>в том числе:
субсидии</t>
  </si>
  <si>
    <t>101</t>
  </si>
  <si>
    <t>субсидии на осуществление капитальных вложений</t>
  </si>
  <si>
    <t>102</t>
  </si>
  <si>
    <t>иные трансферты</t>
  </si>
  <si>
    <t>103</t>
  </si>
  <si>
    <t>иные прочие доходы</t>
  </si>
  <si>
    <t>104</t>
  </si>
  <si>
    <t>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</si>
  <si>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</si>
  <si>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</si>
  <si>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</si>
  <si>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</si>
  <si>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>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</si>
  <si>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</si>
  <si>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</si>
  <si>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</si>
  <si>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</si>
  <si>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</si>
  <si>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</si>
  <si>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</si>
  <si>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</si>
  <si>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</si>
  <si>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</si>
  <si>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</si>
  <si>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</si>
  <si>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</si>
  <si>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</si>
  <si>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</si>
  <si>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</si>
  <si>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</si>
  <si>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</si>
  <si>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</si>
  <si>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</si>
  <si>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</si>
  <si>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</si>
  <si>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</si>
  <si>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</si>
  <si>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</si>
  <si>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</si>
  <si>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</si>
  <si>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</si>
  <si>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</si>
  <si>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</si>
  <si>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</si>
  <si>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</si>
  <si>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</si>
  <si>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</si>
  <si>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</si>
  <si>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</si>
  <si>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</si>
  <si>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</si>
  <si>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</si>
  <si>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</si>
  <si>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</si>
  <si>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</si>
  <si>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</si>
  <si>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</si>
  <si>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</si>
  <si>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</si>
  <si>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</si>
  <si>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</si>
  <si>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</si>
  <si>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</si>
  <si>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</si>
  <si>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</si>
  <si>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</si>
  <si>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</si>
  <si>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</si>
  <si>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</si>
  <si>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</si>
  <si>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</si>
  <si>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</si>
  <si>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Форма 0503721  с.3</t>
  </si>
  <si>
    <t>Расходы по операциям с активами</t>
  </si>
  <si>
    <t>270</t>
  </si>
  <si>
    <t>в том числе:
амортизация основных средств и нематериальных активов</t>
  </si>
  <si>
    <t>261</t>
  </si>
  <si>
    <t>271</t>
  </si>
  <si>
    <t>расходование материальных запасов</t>
  </si>
  <si>
    <t>264</t>
  </si>
  <si>
    <t>272</t>
  </si>
  <si>
    <t>чрезвычайные расходы по операциям с активами</t>
  </si>
  <si>
    <t>269</t>
  </si>
  <si>
    <t>273</t>
  </si>
  <si>
    <t>Расходы будущих периодов</t>
  </si>
  <si>
    <t>Чистый операционный результат (стр.301 - стр.302 + стр.303);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</si>
  <si>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</si>
  <si>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</si>
  <si>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</si>
  <si>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</si>
  <si>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</si>
  <si>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Резервы предстоящих расходов</t>
  </si>
  <si>
    <t>303</t>
  </si>
  <si>
    <t>Операции с нефинансовыми активами (стр.320 + стр.330 + стр.350 + стр.360 + стр.370)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</si>
  <si>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</si>
  <si>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</si>
  <si>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</si>
  <si>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</si>
  <si>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</si>
  <si>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</si>
  <si>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</si>
  <si>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410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</si>
  <si>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</si>
  <si>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</si>
  <si>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</si>
  <si>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</si>
  <si>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</si>
  <si>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</si>
  <si>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</si>
  <si>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</si>
  <si>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</si>
  <si>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</si>
  <si>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</si>
  <si>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</si>
  <si>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</si>
  <si>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</si>
  <si>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</si>
  <si>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</si>
  <si>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</si>
  <si>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</si>
  <si>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</si>
  <si>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</si>
  <si>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</si>
  <si>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</si>
  <si>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</si>
  <si>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>370</t>
  </si>
  <si>
    <t>в том числе:
увеличение затрат</t>
  </si>
  <si>
    <t>371</t>
  </si>
  <si>
    <t>X</t>
  </si>
  <si>
    <t>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</si>
  <si>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</si>
  <si>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</si>
  <si>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</si>
  <si>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</si>
  <si>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</si>
  <si>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</si>
  <si>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>Чистое поступление средств учреждений</t>
  </si>
  <si>
    <t>в том числе:
поступление средств</t>
  </si>
  <si>
    <t>411</t>
  </si>
  <si>
    <t>510</t>
  </si>
  <si>
    <t>выбытие средств</t>
  </si>
  <si>
    <t>412</t>
  </si>
  <si>
    <t>610</t>
  </si>
  <si>
    <t>Чистое поступление ценных бумаг, кроме акций</t>
  </si>
  <si>
    <t>в том числе:
увеличение стоимости ценных бумаг, кроме акций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</si>
  <si>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</si>
  <si>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</si>
  <si>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</si>
  <si>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</si>
  <si>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</si>
  <si>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</si>
  <si>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в том числе:
увеличение стоимости акций и иных форм участия в капитале</t>
  </si>
  <si>
    <t>441</t>
  </si>
  <si>
    <t>530</t>
  </si>
  <si>
    <t>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</si>
  <si>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</si>
  <si>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</si>
  <si>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</si>
  <si>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</si>
  <si>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</si>
  <si>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</si>
  <si>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</si>
  <si>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</si>
  <si>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</si>
  <si>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</si>
  <si>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</si>
  <si>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</si>
  <si>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</si>
  <si>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</si>
  <si>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</si>
  <si>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</si>
  <si>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</si>
  <si>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</si>
  <si>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</si>
  <si>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</si>
  <si>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</si>
  <si>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</si>
  <si>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</si>
  <si>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</si>
  <si>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</si>
  <si>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</si>
  <si>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</si>
  <si>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</si>
  <si>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>Чистое увеличение задолженности по привлечениям перед резидентами</t>
  </si>
  <si>
    <t>в том числе:
увеличение задолженности по привлечениям перед резидентами</t>
  </si>
  <si>
    <t>521</t>
  </si>
  <si>
    <t>710</t>
  </si>
  <si>
    <t>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</si>
  <si>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</si>
  <si>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</si>
  <si>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</si>
  <si>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в том числе:
увеличение задолженности по привлечениям перед нерезедентами</t>
  </si>
  <si>
    <t>531</t>
  </si>
  <si>
    <t>720</t>
  </si>
  <si>
    <t>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</si>
  <si>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</si>
  <si>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</si>
  <si>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</si>
  <si>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</si>
  <si>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</si>
  <si>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</si>
  <si>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</si>
  <si>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</si>
  <si>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</si>
  <si>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2018</t>
  </si>
  <si>
    <t>311901001</t>
  </si>
  <si>
    <t>Калинина</t>
  </si>
  <si>
    <t>Ольга</t>
  </si>
  <si>
    <t>Васильевна</t>
  </si>
  <si>
    <t>Клещунова</t>
  </si>
  <si>
    <t>Елена</t>
  </si>
  <si>
    <t>Алексеевна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</si>
</sst>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7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5" fillId="35" borderId="16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37" borderId="11" xfId="0" applyNumberFormat="1" applyFill="1" applyBorder="1" applyAlignment="1">
      <alignment horizontal="right"/>
    </xf>
    <xf numFmtId="174" fontId="0" fillId="37" borderId="11" xfId="0" applyNumberFormat="1" applyFill="1" applyBorder="1" applyAlignment="1">
      <alignment horizontal="right"/>
    </xf>
    <xf numFmtId="0" fontId="0" fillId="37" borderId="17" xfId="0" applyNumberForma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37" borderId="11" xfId="0" applyNumberForma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0" fontId="0" fillId="38" borderId="11" xfId="0" applyFill="1" applyBorder="1" applyAlignment="1">
      <alignment/>
    </xf>
    <xf numFmtId="175" fontId="0" fillId="0" borderId="0" xfId="0" applyNumberFormat="1" applyAlignment="1">
      <alignment/>
    </xf>
    <xf numFmtId="0" fontId="0" fillId="35" borderId="21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37" borderId="12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5" borderId="21" xfId="0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5" fillId="35" borderId="22" xfId="0" applyFont="1" applyFill="1" applyBorder="1" applyAlignment="1">
      <alignment horizontal="right"/>
    </xf>
    <xf numFmtId="49" fontId="4" fillId="37" borderId="11" xfId="0" applyNumberFormat="1" applyFont="1" applyFill="1" applyBorder="1" applyAlignment="1">
      <alignment horizontal="left" vertical="center"/>
    </xf>
    <xf numFmtId="0" fontId="4" fillId="37" borderId="12" xfId="0" applyNumberFormat="1" applyFont="1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32" xfId="0" applyNumberFormat="1" applyFont="1" applyBorder="1" applyAlignment="1">
      <alignment horizontal="left" wrapText="1" indent="2"/>
    </xf>
    <xf numFmtId="49" fontId="1" fillId="0" borderId="33" xfId="0" applyNumberFormat="1" applyFont="1" applyBorder="1" applyAlignment="1">
      <alignment horizontal="left" wrapText="1" indent="2"/>
    </xf>
    <xf numFmtId="49" fontId="1" fillId="0" borderId="3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right"/>
    </xf>
    <xf numFmtId="49" fontId="12" fillId="0" borderId="32" xfId="0" applyNumberFormat="1" applyFont="1" applyBorder="1" applyAlignment="1">
      <alignment horizontal="left" wrapText="1" indent="1"/>
    </xf>
    <xf numFmtId="49" fontId="12" fillId="0" borderId="33" xfId="0" applyNumberFormat="1" applyFont="1" applyBorder="1" applyAlignment="1">
      <alignment horizontal="left" wrapText="1" inden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11" fillId="0" borderId="37" xfId="0" applyNumberFormat="1" applyFont="1" applyBorder="1" applyAlignment="1">
      <alignment horizontal="left" wrapText="1"/>
    </xf>
    <xf numFmtId="49" fontId="11" fillId="0" borderId="38" xfId="0" applyNumberFormat="1" applyFont="1" applyBorder="1" applyAlignment="1">
      <alignment horizontal="left" wrapText="1"/>
    </xf>
    <xf numFmtId="49" fontId="12" fillId="0" borderId="32" xfId="0" applyNumberFormat="1" applyFont="1" applyBorder="1" applyAlignment="1">
      <alignment horizontal="left" wrapText="1"/>
    </xf>
    <xf numFmtId="49" fontId="12" fillId="0" borderId="33" xfId="0" applyNumberFormat="1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 indent="1"/>
    </xf>
    <xf numFmtId="49" fontId="12" fillId="0" borderId="38" xfId="0" applyNumberFormat="1" applyFont="1" applyBorder="1" applyAlignment="1">
      <alignment horizontal="left" wrapText="1" indent="1"/>
    </xf>
    <xf numFmtId="49" fontId="1" fillId="0" borderId="32" xfId="0" applyNumberFormat="1" applyFont="1" applyBorder="1" applyAlignment="1">
      <alignment horizontal="left" wrapText="1" indent="3"/>
    </xf>
    <xf numFmtId="49" fontId="1" fillId="0" borderId="33" xfId="0" applyNumberFormat="1" applyFont="1" applyBorder="1" applyAlignment="1">
      <alignment horizontal="left" wrapText="1" indent="3"/>
    </xf>
    <xf numFmtId="49" fontId="1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3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4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1" fillId="0" borderId="4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 wrapText="1"/>
    </xf>
    <xf numFmtId="49" fontId="1" fillId="0" borderId="48" xfId="0" applyNumberFormat="1" applyFont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0" fontId="5" fillId="35" borderId="14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0"/>
  <sheetViews>
    <sheetView showGridLines="0" tabSelected="1" zoomScalePageLayoutView="0" workbookViewId="0" topLeftCell="A113">
      <selection activeCell="CC19" sqref="CC19:CP19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77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78" t="s">
        <v>177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77" t="s">
        <v>176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24" t="s">
        <v>10</v>
      </c>
      <c r="CV2" s="124"/>
      <c r="CW2" s="124"/>
      <c r="CX2" s="124"/>
      <c r="CY2" s="124"/>
      <c r="CZ2" s="124"/>
      <c r="DA2" s="124"/>
      <c r="DB2" s="124"/>
      <c r="DC2" s="124"/>
      <c r="DD2" s="124"/>
      <c r="DE2" s="124"/>
    </row>
    <row r="3" spans="93:109" ht="13.5" customHeight="1">
      <c r="CO3" s="7"/>
      <c r="CP3" s="7"/>
      <c r="CQ3" s="7"/>
      <c r="CR3" s="7"/>
      <c r="CS3" s="7"/>
      <c r="CT3" s="5" t="s">
        <v>11</v>
      </c>
      <c r="CU3" s="125" t="s">
        <v>28</v>
      </c>
      <c r="CV3" s="126"/>
      <c r="CW3" s="126"/>
      <c r="CX3" s="126"/>
      <c r="CY3" s="126"/>
      <c r="CZ3" s="126"/>
      <c r="DA3" s="126"/>
      <c r="DB3" s="126"/>
      <c r="DC3" s="126"/>
      <c r="DD3" s="126"/>
      <c r="DE3" s="127"/>
    </row>
    <row r="4" spans="34:109" ht="13.5" customHeight="1">
      <c r="AH4" s="5" t="s">
        <v>12</v>
      </c>
      <c r="AI4" s="128" t="s">
        <v>172</v>
      </c>
      <c r="AJ4" s="128"/>
      <c r="AK4" s="128"/>
      <c r="AL4" s="116" t="s">
        <v>187</v>
      </c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Z4" s="129" t="s">
        <v>13</v>
      </c>
      <c r="BA4" s="129"/>
      <c r="BB4" s="116" t="s">
        <v>188</v>
      </c>
      <c r="BC4" s="116"/>
      <c r="BD4" s="116"/>
      <c r="BE4" s="2" t="s">
        <v>9</v>
      </c>
      <c r="CO4" s="7"/>
      <c r="CP4" s="7"/>
      <c r="CQ4" s="7"/>
      <c r="CR4" s="7"/>
      <c r="CS4" s="7"/>
      <c r="CT4" s="5" t="s">
        <v>14</v>
      </c>
      <c r="CU4" s="130" t="s">
        <v>190</v>
      </c>
      <c r="CV4" s="131"/>
      <c r="CW4" s="131"/>
      <c r="CX4" s="131"/>
      <c r="CY4" s="131"/>
      <c r="CZ4" s="131"/>
      <c r="DA4" s="131"/>
      <c r="DB4" s="131"/>
      <c r="DC4" s="131"/>
      <c r="DD4" s="131"/>
      <c r="DE4" s="132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39" t="s">
        <v>189</v>
      </c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O5" s="7"/>
      <c r="CP5" s="7"/>
      <c r="CQ5" s="7"/>
      <c r="CR5" s="7"/>
      <c r="CS5" s="7"/>
      <c r="CT5" s="5" t="s">
        <v>15</v>
      </c>
      <c r="CU5" s="140" t="s">
        <v>191</v>
      </c>
      <c r="CV5" s="141"/>
      <c r="CW5" s="141"/>
      <c r="CX5" s="141"/>
      <c r="CY5" s="141"/>
      <c r="CZ5" s="141"/>
      <c r="DA5" s="141"/>
      <c r="DB5" s="141"/>
      <c r="DC5" s="141"/>
      <c r="DD5" s="141"/>
      <c r="DE5" s="142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O6" s="7"/>
      <c r="CP6" s="7"/>
      <c r="CQ6" s="7"/>
      <c r="CR6" s="7"/>
      <c r="CS6" s="7"/>
      <c r="CT6" s="5" t="s">
        <v>134</v>
      </c>
      <c r="CU6" s="140" t="s">
        <v>192</v>
      </c>
      <c r="CV6" s="141"/>
      <c r="CW6" s="141"/>
      <c r="CX6" s="141"/>
      <c r="CY6" s="141"/>
      <c r="CZ6" s="141"/>
      <c r="DA6" s="141"/>
      <c r="DB6" s="141"/>
      <c r="DC6" s="141"/>
      <c r="DD6" s="141"/>
      <c r="DE6" s="142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T7" s="5" t="s">
        <v>133</v>
      </c>
      <c r="CU7" s="133"/>
      <c r="CV7" s="134"/>
      <c r="CW7" s="134"/>
      <c r="CX7" s="134"/>
      <c r="CY7" s="134"/>
      <c r="CZ7" s="134"/>
      <c r="DA7" s="134"/>
      <c r="DB7" s="134"/>
      <c r="DC7" s="134"/>
      <c r="DD7" s="134"/>
      <c r="DE7" s="135"/>
    </row>
    <row r="8" spans="98:109" ht="13.5" customHeight="1">
      <c r="CT8" s="5" t="s">
        <v>15</v>
      </c>
      <c r="CU8" s="133"/>
      <c r="CV8" s="134"/>
      <c r="CW8" s="134"/>
      <c r="CX8" s="134"/>
      <c r="CY8" s="134"/>
      <c r="CZ8" s="134"/>
      <c r="DA8" s="134"/>
      <c r="DB8" s="134"/>
      <c r="DC8" s="134"/>
      <c r="DD8" s="134"/>
      <c r="DE8" s="135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R9" s="82"/>
      <c r="CT9" s="5" t="s">
        <v>134</v>
      </c>
      <c r="CU9" s="143"/>
      <c r="CV9" s="144"/>
      <c r="CW9" s="144"/>
      <c r="CX9" s="144"/>
      <c r="CY9" s="144"/>
      <c r="CZ9" s="144"/>
      <c r="DA9" s="144"/>
      <c r="DB9" s="144"/>
      <c r="DC9" s="144"/>
      <c r="DD9" s="144"/>
      <c r="DE9" s="145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O10" s="7"/>
      <c r="CP10" s="7"/>
      <c r="CQ10" s="7"/>
      <c r="CR10" s="7"/>
      <c r="CS10" s="7"/>
      <c r="CT10" s="5" t="s">
        <v>20</v>
      </c>
      <c r="CU10" s="133"/>
      <c r="CV10" s="134"/>
      <c r="CW10" s="134"/>
      <c r="CX10" s="134"/>
      <c r="CY10" s="134"/>
      <c r="CZ10" s="134"/>
      <c r="DA10" s="134"/>
      <c r="DB10" s="134"/>
      <c r="DC10" s="134"/>
      <c r="DD10" s="134"/>
      <c r="DE10" s="135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133"/>
      <c r="CV11" s="134"/>
      <c r="CW11" s="134"/>
      <c r="CX11" s="134"/>
      <c r="CY11" s="134"/>
      <c r="CZ11" s="134"/>
      <c r="DA11" s="134"/>
      <c r="DB11" s="134"/>
      <c r="DC11" s="134"/>
      <c r="DD11" s="134"/>
      <c r="DE11" s="135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146" t="s">
        <v>186</v>
      </c>
      <c r="CV12" s="147"/>
      <c r="CW12" s="147"/>
      <c r="CX12" s="147"/>
      <c r="CY12" s="147"/>
      <c r="CZ12" s="147"/>
      <c r="DA12" s="147"/>
      <c r="DB12" s="147"/>
      <c r="DC12" s="147"/>
      <c r="DD12" s="147"/>
      <c r="DE12" s="148"/>
    </row>
    <row r="13" ht="11.25">
      <c r="DE13" s="11"/>
    </row>
    <row r="14" spans="1:109" s="8" customFormat="1" ht="35.25" customHeight="1">
      <c r="A14" s="99" t="s">
        <v>27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2"/>
      <c r="AR14" s="102" t="s">
        <v>26</v>
      </c>
      <c r="AS14" s="99"/>
      <c r="AT14" s="99"/>
      <c r="AU14" s="100"/>
      <c r="AV14" s="102" t="s">
        <v>30</v>
      </c>
      <c r="AW14" s="99"/>
      <c r="AX14" s="99"/>
      <c r="AY14" s="99"/>
      <c r="AZ14" s="100"/>
      <c r="BA14" s="102" t="s">
        <v>31</v>
      </c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4"/>
      <c r="BO14" s="102" t="s">
        <v>137</v>
      </c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4"/>
      <c r="CC14" s="102" t="s">
        <v>138</v>
      </c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4"/>
      <c r="CQ14" s="105" t="s">
        <v>32</v>
      </c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</row>
    <row r="15" spans="1:109" s="8" customFormat="1" ht="12" thickBot="1">
      <c r="A15" s="99">
        <v>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00"/>
      <c r="AQ15" s="12"/>
      <c r="AR15" s="95">
        <v>2</v>
      </c>
      <c r="AS15" s="96"/>
      <c r="AT15" s="96"/>
      <c r="AU15" s="101"/>
      <c r="AV15" s="95">
        <v>3</v>
      </c>
      <c r="AW15" s="96"/>
      <c r="AX15" s="96"/>
      <c r="AY15" s="96"/>
      <c r="AZ15" s="101"/>
      <c r="BA15" s="95">
        <v>4</v>
      </c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101"/>
      <c r="BO15" s="95">
        <v>5</v>
      </c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101"/>
      <c r="CC15" s="95">
        <v>6</v>
      </c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101"/>
      <c r="CQ15" s="95">
        <v>7</v>
      </c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</row>
    <row r="16" spans="1:109" ht="22.5" customHeight="1">
      <c r="A16" s="108" t="s">
        <v>197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9"/>
      <c r="AQ16" s="71" t="s">
        <v>175</v>
      </c>
      <c r="AR16" s="90" t="s">
        <v>198</v>
      </c>
      <c r="AS16" s="91"/>
      <c r="AT16" s="91"/>
      <c r="AU16" s="91"/>
      <c r="AV16" s="91" t="s">
        <v>199</v>
      </c>
      <c r="AW16" s="91"/>
      <c r="AX16" s="91"/>
      <c r="AY16" s="91"/>
      <c r="AZ16" s="91"/>
      <c r="BA16" s="83">
        <f>SUM(BA17,BA18,BA19,BA20,BA23,BA29,BA34)</f>
        <v>1800</v>
      </c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92"/>
      <c r="BO16" s="83">
        <f>SUM(BO17,BO18,BO19,BO20,BO23,BO29,BO34)</f>
        <v>2040097.94</v>
      </c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92"/>
      <c r="CC16" s="83">
        <f>SUM(CC17,CC18,CC19,CC20,CC23,CC29,CC34)</f>
        <v>512245.2</v>
      </c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92"/>
      <c r="CQ16" s="83">
        <f>SUM(CQ17,CQ18,CQ19,CQ20,CQ23,CQ29,CQ34)</f>
        <v>2554143.14</v>
      </c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5"/>
    </row>
    <row r="17" spans="1:109" ht="11.25" customHeight="1">
      <c r="A17" s="93" t="s">
        <v>200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4"/>
      <c r="AQ17" s="71" t="s">
        <v>175</v>
      </c>
      <c r="AR17" s="90" t="s">
        <v>201</v>
      </c>
      <c r="AS17" s="91"/>
      <c r="AT17" s="91"/>
      <c r="AU17" s="91"/>
      <c r="AV17" s="91" t="s">
        <v>202</v>
      </c>
      <c r="AW17" s="91"/>
      <c r="AX17" s="91"/>
      <c r="AY17" s="91"/>
      <c r="AZ17" s="91"/>
      <c r="BA17" s="83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92"/>
      <c r="BO17" s="83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92"/>
      <c r="CC17" s="83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92"/>
      <c r="CQ17" s="83">
        <f>SUM(BA17:CC17)</f>
        <v>0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</row>
    <row r="18" spans="1:109" ht="11.25" customHeight="1">
      <c r="A18" s="93" t="s">
        <v>203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4"/>
      <c r="AQ18" s="71" t="s">
        <v>175</v>
      </c>
      <c r="AR18" s="90" t="s">
        <v>204</v>
      </c>
      <c r="AS18" s="91"/>
      <c r="AT18" s="91"/>
      <c r="AU18" s="91"/>
      <c r="AV18" s="91" t="s">
        <v>205</v>
      </c>
      <c r="AW18" s="91"/>
      <c r="AX18" s="91"/>
      <c r="AY18" s="91"/>
      <c r="AZ18" s="91"/>
      <c r="BA18" s="83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92"/>
      <c r="BO18" s="83">
        <v>2040097.94</v>
      </c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92"/>
      <c r="CC18" s="83">
        <v>145512.5</v>
      </c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92"/>
      <c r="CQ18" s="83">
        <f>SUM(BA18:CC18)</f>
        <v>2185610.44</v>
      </c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</row>
    <row r="19" spans="1:109" ht="11.25" customHeight="1">
      <c r="A19" s="93" t="s">
        <v>206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4"/>
      <c r="AQ19" s="71" t="s">
        <v>175</v>
      </c>
      <c r="AR19" s="90" t="s">
        <v>207</v>
      </c>
      <c r="AS19" s="91"/>
      <c r="AT19" s="91"/>
      <c r="AU19" s="91"/>
      <c r="AV19" s="91" t="s">
        <v>208</v>
      </c>
      <c r="AW19" s="91"/>
      <c r="AX19" s="91"/>
      <c r="AY19" s="91"/>
      <c r="AZ19" s="91"/>
      <c r="BA19" s="83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92"/>
      <c r="BO19" s="83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92"/>
      <c r="CC19" s="83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92"/>
      <c r="CQ19" s="83">
        <f>SUM(BA19:CC19)</f>
        <v>0</v>
      </c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</row>
    <row r="20" spans="1:109" ht="11.25" customHeight="1">
      <c r="A20" s="93" t="s">
        <v>209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4"/>
      <c r="AQ20" s="71" t="s">
        <v>175</v>
      </c>
      <c r="AR20" s="90" t="s">
        <v>210</v>
      </c>
      <c r="AS20" s="91"/>
      <c r="AT20" s="91"/>
      <c r="AU20" s="91"/>
      <c r="AV20" s="91" t="s">
        <v>211</v>
      </c>
      <c r="AW20" s="91"/>
      <c r="AX20" s="91"/>
      <c r="AY20" s="91"/>
      <c r="AZ20" s="91"/>
      <c r="BA20" s="83">
        <f>SUM(BA21:BA22)</f>
        <v>0</v>
      </c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92"/>
      <c r="BO20" s="83">
        <f>SUM(BO21:BO22)</f>
        <v>0</v>
      </c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92"/>
      <c r="CC20" s="83">
        <f>SUM(CC21:CC22)</f>
        <v>0</v>
      </c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92"/>
      <c r="CQ20" s="83">
        <f>SUM(CQ21:CQ22)</f>
        <v>0</v>
      </c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5"/>
    </row>
    <row r="21" spans="1:109" ht="33.75" customHeight="1">
      <c r="A21" s="88" t="s">
        <v>212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9"/>
      <c r="AQ21" s="71" t="s">
        <v>175</v>
      </c>
      <c r="AR21" s="90" t="s">
        <v>213</v>
      </c>
      <c r="AS21" s="91"/>
      <c r="AT21" s="91"/>
      <c r="AU21" s="91"/>
      <c r="AV21" s="91" t="s">
        <v>214</v>
      </c>
      <c r="AW21" s="91"/>
      <c r="AX21" s="91"/>
      <c r="AY21" s="91"/>
      <c r="AZ21" s="91"/>
      <c r="BA21" s="83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92"/>
      <c r="BO21" s="83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92"/>
      <c r="CC21" s="83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92"/>
      <c r="CQ21" s="83">
        <f>SUM(BA21:CC21)</f>
        <v>0</v>
      </c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5"/>
    </row>
    <row r="22" spans="1:109" ht="11.25" customHeight="1">
      <c r="A22" s="88" t="s">
        <v>215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9"/>
      <c r="AQ22" s="71" t="s">
        <v>175</v>
      </c>
      <c r="AR22" s="90" t="s">
        <v>216</v>
      </c>
      <c r="AS22" s="91"/>
      <c r="AT22" s="91"/>
      <c r="AU22" s="91"/>
      <c r="AV22" s="91" t="s">
        <v>217</v>
      </c>
      <c r="AW22" s="91"/>
      <c r="AX22" s="91"/>
      <c r="AY22" s="91"/>
      <c r="AZ22" s="91"/>
      <c r="BA22" s="83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92"/>
      <c r="BO22" s="83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92"/>
      <c r="CC22" s="83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92"/>
      <c r="CQ22" s="83">
        <f>SUM(BA22:CC22)</f>
        <v>0</v>
      </c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5"/>
    </row>
    <row r="23" spans="1:109" ht="11.25" customHeight="1">
      <c r="A23" s="93" t="s">
        <v>218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4"/>
      <c r="AQ23" s="71" t="s">
        <v>175</v>
      </c>
      <c r="AR23" s="90" t="s">
        <v>219</v>
      </c>
      <c r="AS23" s="91"/>
      <c r="AT23" s="91"/>
      <c r="AU23" s="91"/>
      <c r="AV23" s="91" t="s">
        <v>220</v>
      </c>
      <c r="AW23" s="91"/>
      <c r="AX23" s="91"/>
      <c r="AY23" s="91"/>
      <c r="AZ23" s="91"/>
      <c r="BA23" s="83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92"/>
      <c r="BO23" s="83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92"/>
      <c r="CC23" s="83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92"/>
      <c r="CQ23" s="83">
        <f>SUM(BA23:CC23)</f>
        <v>0</v>
      </c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5"/>
    </row>
    <row r="24" spans="1:109" ht="22.5" customHeight="1">
      <c r="A24" s="88" t="s">
        <v>221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9"/>
      <c r="AQ24" s="71" t="s">
        <v>175</v>
      </c>
      <c r="AR24" s="90" t="s">
        <v>222</v>
      </c>
      <c r="AS24" s="91"/>
      <c r="AT24" s="91"/>
      <c r="AU24" s="91"/>
      <c r="AV24" s="91" t="s">
        <v>223</v>
      </c>
      <c r="AW24" s="91"/>
      <c r="AX24" s="91"/>
      <c r="AY24" s="91"/>
      <c r="AZ24" s="91"/>
      <c r="BA24" s="83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92"/>
      <c r="BO24" s="83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92"/>
      <c r="CC24" s="83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92"/>
      <c r="CQ24" s="83">
        <f>SUM(BA24:CC24)</f>
        <v>0</v>
      </c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</row>
    <row r="25" spans="1:109" ht="11.25" customHeight="1">
      <c r="A25" s="88" t="s">
        <v>224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9"/>
      <c r="AQ25" s="71" t="s">
        <v>175</v>
      </c>
      <c r="AR25" s="90" t="s">
        <v>225</v>
      </c>
      <c r="AS25" s="91"/>
      <c r="AT25" s="91"/>
      <c r="AU25" s="91"/>
      <c r="AV25" s="91" t="s">
        <v>226</v>
      </c>
      <c r="AW25" s="91"/>
      <c r="AX25" s="91"/>
      <c r="AY25" s="91"/>
      <c r="AZ25" s="91"/>
      <c r="BA25" s="83">
        <f>SUM(BA26:BA27)</f>
        <v>0</v>
      </c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92"/>
      <c r="BO25" s="83">
        <f>SUM(BO26:BO27)</f>
        <v>0</v>
      </c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92"/>
      <c r="CC25" s="83">
        <f>SUM(CC26:CC27)</f>
        <v>0</v>
      </c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92"/>
      <c r="CQ25" s="83">
        <f>SUM(CQ26:CQ27)</f>
        <v>0</v>
      </c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5"/>
    </row>
    <row r="26" spans="1:109" ht="22.5" customHeight="1">
      <c r="A26" s="114" t="s">
        <v>227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5"/>
      <c r="AQ26" s="71" t="s">
        <v>175</v>
      </c>
      <c r="AR26" s="90" t="s">
        <v>228</v>
      </c>
      <c r="AS26" s="91"/>
      <c r="AT26" s="91"/>
      <c r="AU26" s="91"/>
      <c r="AV26" s="91" t="s">
        <v>226</v>
      </c>
      <c r="AW26" s="91"/>
      <c r="AX26" s="91"/>
      <c r="AY26" s="91"/>
      <c r="AZ26" s="91"/>
      <c r="BA26" s="83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92"/>
      <c r="BO26" s="83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92"/>
      <c r="CC26" s="83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92"/>
      <c r="CQ26" s="83">
        <f>SUM(BA26:CC26)</f>
        <v>0</v>
      </c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</row>
    <row r="27" spans="1:109" ht="11.25" customHeight="1">
      <c r="A27" s="114" t="s">
        <v>229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5"/>
      <c r="AQ27" s="71" t="s">
        <v>175</v>
      </c>
      <c r="AR27" s="90" t="s">
        <v>230</v>
      </c>
      <c r="AS27" s="91"/>
      <c r="AT27" s="91"/>
      <c r="AU27" s="91"/>
      <c r="AV27" s="91" t="s">
        <v>226</v>
      </c>
      <c r="AW27" s="91"/>
      <c r="AX27" s="91"/>
      <c r="AY27" s="91"/>
      <c r="AZ27" s="91"/>
      <c r="BA27" s="83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92"/>
      <c r="BO27" s="83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92"/>
      <c r="CC27" s="83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92"/>
      <c r="CQ27" s="83">
        <f>SUM(BA27:CC27)</f>
        <v>0</v>
      </c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5"/>
    </row>
    <row r="28" spans="1:109" ht="11.25" customHeight="1">
      <c r="A28" s="88" t="s">
        <v>231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9"/>
      <c r="AQ28" s="71" t="s">
        <v>175</v>
      </c>
      <c r="AR28" s="90" t="s">
        <v>232</v>
      </c>
      <c r="AS28" s="91"/>
      <c r="AT28" s="91"/>
      <c r="AU28" s="91"/>
      <c r="AV28" s="91" t="s">
        <v>233</v>
      </c>
      <c r="AW28" s="91"/>
      <c r="AX28" s="91"/>
      <c r="AY28" s="91"/>
      <c r="AZ28" s="91"/>
      <c r="BA28" s="83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92"/>
      <c r="BO28" s="83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92"/>
      <c r="CC28" s="83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92"/>
      <c r="CQ28" s="83">
        <f>SUM(BA28:CC28)</f>
        <v>0</v>
      </c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5"/>
    </row>
    <row r="29" spans="1:109" ht="11.25" customHeight="1">
      <c r="A29" s="93" t="s">
        <v>234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4"/>
      <c r="AQ29" s="71" t="s">
        <v>175</v>
      </c>
      <c r="AR29" s="90" t="s">
        <v>199</v>
      </c>
      <c r="AS29" s="91"/>
      <c r="AT29" s="91"/>
      <c r="AU29" s="91"/>
      <c r="AV29" s="91" t="s">
        <v>235</v>
      </c>
      <c r="AW29" s="91"/>
      <c r="AX29" s="91"/>
      <c r="AY29" s="91"/>
      <c r="AZ29" s="91"/>
      <c r="BA29" s="83">
        <f>SUM(BA30:BA33)</f>
        <v>1800</v>
      </c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92"/>
      <c r="BO29" s="83">
        <f>SUM(BO30:BO33)</f>
        <v>0</v>
      </c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92"/>
      <c r="CC29" s="83">
        <f>SUM(CC30:CC33)</f>
        <v>366732.7</v>
      </c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92"/>
      <c r="CQ29" s="83">
        <f>SUM(CQ30:CQ33)</f>
        <v>368532.7</v>
      </c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5"/>
    </row>
    <row r="30" spans="1:109" ht="22.5" customHeight="1">
      <c r="A30" s="88" t="s">
        <v>236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9"/>
      <c r="AQ30" s="71" t="s">
        <v>175</v>
      </c>
      <c r="AR30" s="90" t="s">
        <v>237</v>
      </c>
      <c r="AS30" s="91"/>
      <c r="AT30" s="91"/>
      <c r="AU30" s="91"/>
      <c r="AV30" s="91" t="s">
        <v>235</v>
      </c>
      <c r="AW30" s="91"/>
      <c r="AX30" s="91"/>
      <c r="AY30" s="91"/>
      <c r="AZ30" s="91"/>
      <c r="BA30" s="83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92"/>
      <c r="BO30" s="83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92"/>
      <c r="CC30" s="83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92"/>
      <c r="CQ30" s="83">
        <f>SUM(BA30:CC30)</f>
        <v>0</v>
      </c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5"/>
    </row>
    <row r="31" spans="1:109" ht="11.25" customHeight="1">
      <c r="A31" s="88" t="s">
        <v>238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9"/>
      <c r="AQ31" s="71" t="s">
        <v>175</v>
      </c>
      <c r="AR31" s="90" t="s">
        <v>239</v>
      </c>
      <c r="AS31" s="91"/>
      <c r="AT31" s="91"/>
      <c r="AU31" s="91"/>
      <c r="AV31" s="91" t="s">
        <v>235</v>
      </c>
      <c r="AW31" s="91"/>
      <c r="AX31" s="91"/>
      <c r="AY31" s="91"/>
      <c r="AZ31" s="91"/>
      <c r="BA31" s="83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92"/>
      <c r="BO31" s="83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92"/>
      <c r="CC31" s="83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92"/>
      <c r="CQ31" s="83">
        <f>SUM(BA31:CC31)</f>
        <v>0</v>
      </c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</row>
    <row r="32" spans="1:109" ht="11.25" customHeight="1">
      <c r="A32" s="88" t="s">
        <v>240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9"/>
      <c r="AQ32" s="71" t="s">
        <v>175</v>
      </c>
      <c r="AR32" s="90" t="s">
        <v>241</v>
      </c>
      <c r="AS32" s="91"/>
      <c r="AT32" s="91"/>
      <c r="AU32" s="91"/>
      <c r="AV32" s="91" t="s">
        <v>235</v>
      </c>
      <c r="AW32" s="91"/>
      <c r="AX32" s="91"/>
      <c r="AY32" s="91"/>
      <c r="AZ32" s="91"/>
      <c r="BA32" s="83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92"/>
      <c r="BO32" s="83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92"/>
      <c r="CC32" s="83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92"/>
      <c r="CQ32" s="83">
        <f>SUM(BA32:CC32)</f>
        <v>0</v>
      </c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5"/>
    </row>
    <row r="33" spans="1:109" ht="11.25" customHeight="1">
      <c r="A33" s="88" t="s">
        <v>242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9"/>
      <c r="AQ33" s="71" t="s">
        <v>175</v>
      </c>
      <c r="AR33" s="90" t="s">
        <v>243</v>
      </c>
      <c r="AS33" s="91"/>
      <c r="AT33" s="91"/>
      <c r="AU33" s="91"/>
      <c r="AV33" s="91" t="s">
        <v>235</v>
      </c>
      <c r="AW33" s="91"/>
      <c r="AX33" s="91"/>
      <c r="AY33" s="91"/>
      <c r="AZ33" s="91"/>
      <c r="BA33" s="83">
        <v>1800</v>
      </c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92"/>
      <c r="BO33" s="83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92"/>
      <c r="CC33" s="83">
        <v>366732.7</v>
      </c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92"/>
      <c r="CQ33" s="83">
        <f>SUM(BA33:CC33)</f>
        <v>368532.7</v>
      </c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5"/>
    </row>
    <row r="34" spans="1:109" ht="11.25" customHeight="1" thickBot="1">
      <c r="A34" s="93" t="s">
        <v>244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4"/>
      <c r="AQ34" s="71" t="s">
        <v>175</v>
      </c>
      <c r="AR34" s="90" t="s">
        <v>245</v>
      </c>
      <c r="AS34" s="91"/>
      <c r="AT34" s="91"/>
      <c r="AU34" s="91"/>
      <c r="AV34" s="91" t="s">
        <v>199</v>
      </c>
      <c r="AW34" s="91"/>
      <c r="AX34" s="91"/>
      <c r="AY34" s="91"/>
      <c r="AZ34" s="91"/>
      <c r="BA34" s="83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92"/>
      <c r="BO34" s="83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92"/>
      <c r="CC34" s="83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92"/>
      <c r="CQ34" s="83">
        <f>SUM(BA34:CC34)</f>
        <v>0</v>
      </c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5"/>
    </row>
    <row r="35" spans="1:109" ht="3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</row>
    <row r="36" ht="11.25">
      <c r="DE36" s="11" t="s">
        <v>246</v>
      </c>
    </row>
    <row r="37" spans="1:109" s="8" customFormat="1" ht="35.25" customHeight="1">
      <c r="A37" s="99" t="s">
        <v>27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100"/>
      <c r="AQ37" s="12"/>
      <c r="AR37" s="102" t="s">
        <v>26</v>
      </c>
      <c r="AS37" s="99"/>
      <c r="AT37" s="99"/>
      <c r="AU37" s="100"/>
      <c r="AV37" s="102" t="s">
        <v>30</v>
      </c>
      <c r="AW37" s="99"/>
      <c r="AX37" s="99"/>
      <c r="AY37" s="99"/>
      <c r="AZ37" s="100"/>
      <c r="BA37" s="102" t="s">
        <v>31</v>
      </c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  <c r="BO37" s="102" t="s">
        <v>137</v>
      </c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4"/>
      <c r="CC37" s="102" t="s">
        <v>138</v>
      </c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4"/>
      <c r="CQ37" s="105" t="s">
        <v>32</v>
      </c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</row>
    <row r="38" spans="1:109" s="8" customFormat="1" ht="12" thickBot="1">
      <c r="A38" s="99">
        <v>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00"/>
      <c r="AQ38" s="12"/>
      <c r="AR38" s="95">
        <v>2</v>
      </c>
      <c r="AS38" s="96"/>
      <c r="AT38" s="96"/>
      <c r="AU38" s="101"/>
      <c r="AV38" s="95">
        <v>3</v>
      </c>
      <c r="AW38" s="96"/>
      <c r="AX38" s="96"/>
      <c r="AY38" s="96"/>
      <c r="AZ38" s="101"/>
      <c r="BA38" s="95">
        <v>4</v>
      </c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101"/>
      <c r="BO38" s="95">
        <v>5</v>
      </c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101"/>
      <c r="CC38" s="95">
        <v>6</v>
      </c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101"/>
      <c r="CQ38" s="95">
        <v>7</v>
      </c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</row>
    <row r="39" spans="1:109" ht="22.5" customHeight="1">
      <c r="A39" s="108" t="s">
        <v>247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9"/>
      <c r="AQ39" s="71" t="s">
        <v>175</v>
      </c>
      <c r="AR39" s="90" t="s">
        <v>211</v>
      </c>
      <c r="AS39" s="91"/>
      <c r="AT39" s="91"/>
      <c r="AU39" s="91"/>
      <c r="AV39" s="91" t="s">
        <v>248</v>
      </c>
      <c r="AW39" s="91"/>
      <c r="AX39" s="91"/>
      <c r="AY39" s="91"/>
      <c r="AZ39" s="91"/>
      <c r="BA39" s="83">
        <f>SUM(BA40,BA44,BA51,BA54,BA57,BA60,BA63,BA68,BA72)</f>
        <v>0</v>
      </c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92"/>
      <c r="BO39" s="83">
        <f>SUM(BO40,BO44,BO51,BO54,BO57,BO60,BO63,BO68,BO72)</f>
        <v>5007848.83</v>
      </c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92"/>
      <c r="CC39" s="83">
        <f>SUM(CC40,CC44,CC51,CC54,CC57,CC60,CC63,CC68,CC72)</f>
        <v>516747.01</v>
      </c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92"/>
      <c r="CQ39" s="83">
        <f>SUM(CQ40,CQ44,CQ51,CQ54,CQ57,CQ60,CQ63,CQ68,CQ72)</f>
        <v>5524595.84</v>
      </c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</row>
    <row r="40" spans="1:109" ht="11.25" customHeight="1">
      <c r="A40" s="93" t="s">
        <v>249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4"/>
      <c r="AQ40" s="71" t="s">
        <v>175</v>
      </c>
      <c r="AR40" s="90" t="s">
        <v>250</v>
      </c>
      <c r="AS40" s="91"/>
      <c r="AT40" s="91"/>
      <c r="AU40" s="91"/>
      <c r="AV40" s="91" t="s">
        <v>251</v>
      </c>
      <c r="AW40" s="91"/>
      <c r="AX40" s="91"/>
      <c r="AY40" s="91"/>
      <c r="AZ40" s="91"/>
      <c r="BA40" s="83">
        <f>SUM(BA41:BA43)</f>
        <v>0</v>
      </c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92"/>
      <c r="BO40" s="83">
        <f>SUM(BO41:BO43)</f>
        <v>1740567.26</v>
      </c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92"/>
      <c r="CC40" s="83">
        <f>SUM(CC41:CC43)</f>
        <v>0</v>
      </c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92"/>
      <c r="CQ40" s="83">
        <f>SUM(CQ41:CQ43)</f>
        <v>1740567.26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</row>
    <row r="41" spans="1:109" ht="22.5" customHeight="1">
      <c r="A41" s="88" t="s">
        <v>252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9"/>
      <c r="AQ41" s="71" t="s">
        <v>175</v>
      </c>
      <c r="AR41" s="90" t="s">
        <v>253</v>
      </c>
      <c r="AS41" s="91"/>
      <c r="AT41" s="91"/>
      <c r="AU41" s="91"/>
      <c r="AV41" s="91" t="s">
        <v>254</v>
      </c>
      <c r="AW41" s="91"/>
      <c r="AX41" s="91"/>
      <c r="AY41" s="91"/>
      <c r="AZ41" s="91"/>
      <c r="BA41" s="83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92"/>
      <c r="BO41" s="83">
        <v>1344293.99</v>
      </c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92"/>
      <c r="CC41" s="83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92"/>
      <c r="CQ41" s="83">
        <f>SUM(BA41:CC41)</f>
        <v>1344293.99</v>
      </c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</row>
    <row r="42" spans="1:109" ht="11.25" customHeight="1">
      <c r="A42" s="88" t="s">
        <v>255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9"/>
      <c r="AQ42" s="71" t="s">
        <v>175</v>
      </c>
      <c r="AR42" s="90" t="s">
        <v>256</v>
      </c>
      <c r="AS42" s="91"/>
      <c r="AT42" s="91"/>
      <c r="AU42" s="91"/>
      <c r="AV42" s="91" t="s">
        <v>257</v>
      </c>
      <c r="AW42" s="91"/>
      <c r="AX42" s="91"/>
      <c r="AY42" s="91"/>
      <c r="AZ42" s="91"/>
      <c r="BA42" s="83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92"/>
      <c r="BO42" s="83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92"/>
      <c r="CC42" s="83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92"/>
      <c r="CQ42" s="83">
        <f>SUM(BA42:CC42)</f>
        <v>0</v>
      </c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</row>
    <row r="43" spans="1:109" ht="11.25" customHeight="1">
      <c r="A43" s="88" t="s">
        <v>258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9"/>
      <c r="AQ43" s="71" t="s">
        <v>175</v>
      </c>
      <c r="AR43" s="90" t="s">
        <v>259</v>
      </c>
      <c r="AS43" s="91"/>
      <c r="AT43" s="91"/>
      <c r="AU43" s="91"/>
      <c r="AV43" s="91" t="s">
        <v>260</v>
      </c>
      <c r="AW43" s="91"/>
      <c r="AX43" s="91"/>
      <c r="AY43" s="91"/>
      <c r="AZ43" s="91"/>
      <c r="BA43" s="83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92"/>
      <c r="BO43" s="83">
        <v>396273.27</v>
      </c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92"/>
      <c r="CC43" s="83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92"/>
      <c r="CQ43" s="83">
        <f>SUM(BA43:CC43)</f>
        <v>396273.27</v>
      </c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</row>
    <row r="44" spans="1:109" ht="11.25" customHeight="1">
      <c r="A44" s="93" t="s">
        <v>261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4"/>
      <c r="AQ44" s="71" t="s">
        <v>175</v>
      </c>
      <c r="AR44" s="90" t="s">
        <v>220</v>
      </c>
      <c r="AS44" s="91"/>
      <c r="AT44" s="91"/>
      <c r="AU44" s="91"/>
      <c r="AV44" s="91" t="s">
        <v>262</v>
      </c>
      <c r="AW44" s="91"/>
      <c r="AX44" s="91"/>
      <c r="AY44" s="91"/>
      <c r="AZ44" s="91"/>
      <c r="BA44" s="83">
        <f>SUM(BA45:BA50)</f>
        <v>0</v>
      </c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92"/>
      <c r="BO44" s="83">
        <f>SUM(BO45:BO50)</f>
        <v>254917.88</v>
      </c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92"/>
      <c r="CC44" s="83">
        <f>SUM(CC45:CC50)</f>
        <v>2990</v>
      </c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92"/>
      <c r="CQ44" s="83">
        <f>SUM(CQ45:CQ50)</f>
        <v>257907.88</v>
      </c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</row>
    <row r="45" spans="1:109" ht="22.5" customHeight="1">
      <c r="A45" s="88" t="s">
        <v>263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9"/>
      <c r="AQ45" s="71" t="s">
        <v>175</v>
      </c>
      <c r="AR45" s="90" t="s">
        <v>223</v>
      </c>
      <c r="AS45" s="91"/>
      <c r="AT45" s="91"/>
      <c r="AU45" s="91"/>
      <c r="AV45" s="91" t="s">
        <v>264</v>
      </c>
      <c r="AW45" s="91"/>
      <c r="AX45" s="91"/>
      <c r="AY45" s="91"/>
      <c r="AZ45" s="91"/>
      <c r="BA45" s="83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92"/>
      <c r="BO45" s="83">
        <v>4425</v>
      </c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92"/>
      <c r="CC45" s="83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92"/>
      <c r="CQ45" s="83">
        <f aca="true" t="shared" si="0" ref="CQ45:CQ50">SUM(BA45:CC45)</f>
        <v>4425</v>
      </c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</row>
    <row r="46" spans="1:109" ht="11.25" customHeight="1">
      <c r="A46" s="88" t="s">
        <v>265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9"/>
      <c r="AQ46" s="71" t="s">
        <v>175</v>
      </c>
      <c r="AR46" s="90" t="s">
        <v>226</v>
      </c>
      <c r="AS46" s="91"/>
      <c r="AT46" s="91"/>
      <c r="AU46" s="91"/>
      <c r="AV46" s="91" t="s">
        <v>266</v>
      </c>
      <c r="AW46" s="91"/>
      <c r="AX46" s="91"/>
      <c r="AY46" s="91"/>
      <c r="AZ46" s="91"/>
      <c r="BA46" s="83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92"/>
      <c r="BO46" s="83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92"/>
      <c r="CC46" s="83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92"/>
      <c r="CQ46" s="83">
        <f t="shared" si="0"/>
        <v>0</v>
      </c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</row>
    <row r="47" spans="1:109" ht="11.25" customHeight="1">
      <c r="A47" s="88" t="s">
        <v>267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9"/>
      <c r="AQ47" s="71" t="s">
        <v>175</v>
      </c>
      <c r="AR47" s="90" t="s">
        <v>233</v>
      </c>
      <c r="AS47" s="91"/>
      <c r="AT47" s="91"/>
      <c r="AU47" s="91"/>
      <c r="AV47" s="91" t="s">
        <v>268</v>
      </c>
      <c r="AW47" s="91"/>
      <c r="AX47" s="91"/>
      <c r="AY47" s="91"/>
      <c r="AZ47" s="91"/>
      <c r="BA47" s="83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92"/>
      <c r="BO47" s="83">
        <v>193419.74</v>
      </c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92"/>
      <c r="CC47" s="83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92"/>
      <c r="CQ47" s="83">
        <f t="shared" si="0"/>
        <v>193419.74</v>
      </c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</row>
    <row r="48" spans="1:109" ht="11.25" customHeight="1">
      <c r="A48" s="88" t="s">
        <v>269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9"/>
      <c r="AQ48" s="71" t="s">
        <v>175</v>
      </c>
      <c r="AR48" s="90" t="s">
        <v>270</v>
      </c>
      <c r="AS48" s="91"/>
      <c r="AT48" s="91"/>
      <c r="AU48" s="91"/>
      <c r="AV48" s="91" t="s">
        <v>271</v>
      </c>
      <c r="AW48" s="91"/>
      <c r="AX48" s="91"/>
      <c r="AY48" s="91"/>
      <c r="AZ48" s="91"/>
      <c r="BA48" s="83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92"/>
      <c r="BO48" s="83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92"/>
      <c r="CC48" s="83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92"/>
      <c r="CQ48" s="83">
        <f t="shared" si="0"/>
        <v>0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</row>
    <row r="49" spans="1:109" ht="11.25" customHeight="1">
      <c r="A49" s="88" t="s">
        <v>272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9"/>
      <c r="AQ49" s="71" t="s">
        <v>175</v>
      </c>
      <c r="AR49" s="90" t="s">
        <v>273</v>
      </c>
      <c r="AS49" s="91"/>
      <c r="AT49" s="91"/>
      <c r="AU49" s="91"/>
      <c r="AV49" s="91" t="s">
        <v>274</v>
      </c>
      <c r="AW49" s="91"/>
      <c r="AX49" s="91"/>
      <c r="AY49" s="91"/>
      <c r="AZ49" s="91"/>
      <c r="BA49" s="83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92"/>
      <c r="BO49" s="83">
        <v>1803.6</v>
      </c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92"/>
      <c r="CC49" s="83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92"/>
      <c r="CQ49" s="83">
        <f t="shared" si="0"/>
        <v>1803.6</v>
      </c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</row>
    <row r="50" spans="1:109" ht="11.25" customHeight="1">
      <c r="A50" s="88" t="s">
        <v>275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9"/>
      <c r="AQ50" s="71" t="s">
        <v>175</v>
      </c>
      <c r="AR50" s="90" t="s">
        <v>276</v>
      </c>
      <c r="AS50" s="91"/>
      <c r="AT50" s="91"/>
      <c r="AU50" s="91"/>
      <c r="AV50" s="91" t="s">
        <v>277</v>
      </c>
      <c r="AW50" s="91"/>
      <c r="AX50" s="91"/>
      <c r="AY50" s="91"/>
      <c r="AZ50" s="91"/>
      <c r="BA50" s="83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92"/>
      <c r="BO50" s="83">
        <v>55269.54</v>
      </c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92"/>
      <c r="CC50" s="83">
        <v>2990</v>
      </c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92"/>
      <c r="CQ50" s="83">
        <f t="shared" si="0"/>
        <v>58259.54</v>
      </c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</row>
    <row r="51" spans="1:109" ht="11.25" customHeight="1">
      <c r="A51" s="93" t="s">
        <v>278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4"/>
      <c r="AQ51" s="71" t="s">
        <v>175</v>
      </c>
      <c r="AR51" s="90" t="s">
        <v>279</v>
      </c>
      <c r="AS51" s="91"/>
      <c r="AT51" s="91"/>
      <c r="AU51" s="91"/>
      <c r="AV51" s="91" t="s">
        <v>280</v>
      </c>
      <c r="AW51" s="91"/>
      <c r="AX51" s="91"/>
      <c r="AY51" s="91"/>
      <c r="AZ51" s="91"/>
      <c r="BA51" s="83">
        <f>SUM(BA52:BA53)</f>
        <v>0</v>
      </c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92"/>
      <c r="BO51" s="83">
        <f>SUM(BO52:BO53)</f>
        <v>0</v>
      </c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92"/>
      <c r="CC51" s="83">
        <f>SUM(CC52:CC53)</f>
        <v>0</v>
      </c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92"/>
      <c r="CQ51" s="83">
        <f>SUM(CQ52:CQ53)</f>
        <v>0</v>
      </c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</row>
    <row r="52" spans="1:109" ht="22.5" customHeight="1">
      <c r="A52" s="88" t="s">
        <v>281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9"/>
      <c r="AQ52" s="71" t="s">
        <v>175</v>
      </c>
      <c r="AR52" s="90" t="s">
        <v>282</v>
      </c>
      <c r="AS52" s="91"/>
      <c r="AT52" s="91"/>
      <c r="AU52" s="91"/>
      <c r="AV52" s="91" t="s">
        <v>283</v>
      </c>
      <c r="AW52" s="91"/>
      <c r="AX52" s="91"/>
      <c r="AY52" s="91"/>
      <c r="AZ52" s="91"/>
      <c r="BA52" s="83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92"/>
      <c r="BO52" s="83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92"/>
      <c r="CC52" s="83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92"/>
      <c r="CQ52" s="83">
        <f>SUM(BA52:CC52)</f>
        <v>0</v>
      </c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</row>
    <row r="53" spans="1:109" ht="11.25" customHeight="1">
      <c r="A53" s="88" t="s">
        <v>284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9"/>
      <c r="AQ53" s="71" t="s">
        <v>175</v>
      </c>
      <c r="AR53" s="90" t="s">
        <v>285</v>
      </c>
      <c r="AS53" s="91"/>
      <c r="AT53" s="91"/>
      <c r="AU53" s="91"/>
      <c r="AV53" s="91" t="s">
        <v>286</v>
      </c>
      <c r="AW53" s="91"/>
      <c r="AX53" s="91"/>
      <c r="AY53" s="91"/>
      <c r="AZ53" s="91"/>
      <c r="BA53" s="83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92"/>
      <c r="BO53" s="83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92"/>
      <c r="CC53" s="83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92"/>
      <c r="CQ53" s="83">
        <f>SUM(BA53:CC53)</f>
        <v>0</v>
      </c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</row>
    <row r="54" spans="1:109" ht="11.25" customHeight="1">
      <c r="A54" s="93" t="s">
        <v>287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4"/>
      <c r="AQ54" s="71" t="s">
        <v>175</v>
      </c>
      <c r="AR54" s="90" t="s">
        <v>251</v>
      </c>
      <c r="AS54" s="91"/>
      <c r="AT54" s="91"/>
      <c r="AU54" s="91"/>
      <c r="AV54" s="91" t="s">
        <v>288</v>
      </c>
      <c r="AW54" s="91"/>
      <c r="AX54" s="91"/>
      <c r="AY54" s="91"/>
      <c r="AZ54" s="91"/>
      <c r="BA54" s="83">
        <f>SUM(BA55:BA56)</f>
        <v>0</v>
      </c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92"/>
      <c r="BO54" s="83">
        <f>SUM(BO55:BO56)</f>
        <v>2139125.27</v>
      </c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92"/>
      <c r="CC54" s="83">
        <f>SUM(CC55:CC56)</f>
        <v>0</v>
      </c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92"/>
      <c r="CQ54" s="83">
        <f>SUM(CQ55:CQ56)</f>
        <v>2139125.27</v>
      </c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</row>
    <row r="55" spans="1:109" ht="33.75" customHeight="1">
      <c r="A55" s="88" t="s">
        <v>289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9"/>
      <c r="AQ55" s="71" t="s">
        <v>175</v>
      </c>
      <c r="AR55" s="90" t="s">
        <v>254</v>
      </c>
      <c r="AS55" s="91"/>
      <c r="AT55" s="91"/>
      <c r="AU55" s="91"/>
      <c r="AV55" s="91" t="s">
        <v>290</v>
      </c>
      <c r="AW55" s="91"/>
      <c r="AX55" s="91"/>
      <c r="AY55" s="91"/>
      <c r="AZ55" s="91"/>
      <c r="BA55" s="83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92"/>
      <c r="BO55" s="83">
        <v>2139125.27</v>
      </c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92"/>
      <c r="CC55" s="83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92"/>
      <c r="CQ55" s="83">
        <f>SUM(BA55:CC55)</f>
        <v>2139125.27</v>
      </c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</row>
    <row r="56" spans="1:109" ht="22.5" customHeight="1">
      <c r="A56" s="88" t="s">
        <v>291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9"/>
      <c r="AQ56" s="71" t="s">
        <v>175</v>
      </c>
      <c r="AR56" s="90" t="s">
        <v>257</v>
      </c>
      <c r="AS56" s="91"/>
      <c r="AT56" s="91"/>
      <c r="AU56" s="91"/>
      <c r="AV56" s="91" t="s">
        <v>292</v>
      </c>
      <c r="AW56" s="91"/>
      <c r="AX56" s="91"/>
      <c r="AY56" s="91"/>
      <c r="AZ56" s="91"/>
      <c r="BA56" s="83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92"/>
      <c r="BO56" s="83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92"/>
      <c r="CC56" s="83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92"/>
      <c r="CQ56" s="83">
        <f>SUM(BA56:CC56)</f>
        <v>0</v>
      </c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</row>
    <row r="57" spans="1:109" ht="11.25" customHeight="1">
      <c r="A57" s="93" t="s">
        <v>293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4"/>
      <c r="AQ57" s="71" t="s">
        <v>175</v>
      </c>
      <c r="AR57" s="90" t="s">
        <v>280</v>
      </c>
      <c r="AS57" s="91"/>
      <c r="AT57" s="91"/>
      <c r="AU57" s="91"/>
      <c r="AV57" s="91" t="s">
        <v>294</v>
      </c>
      <c r="AW57" s="91"/>
      <c r="AX57" s="91"/>
      <c r="AY57" s="91"/>
      <c r="AZ57" s="91"/>
      <c r="BA57" s="83">
        <f>SUM(BA58:BA59)</f>
        <v>0</v>
      </c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92"/>
      <c r="BO57" s="83">
        <f>SUM(BO58:BO59)</f>
        <v>0</v>
      </c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92"/>
      <c r="CC57" s="83">
        <f>SUM(CC58:CC59)</f>
        <v>0</v>
      </c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92"/>
      <c r="CQ57" s="83">
        <f>SUM(CQ58:CQ59)</f>
        <v>0</v>
      </c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</row>
    <row r="58" spans="1:109" ht="33.75" customHeight="1">
      <c r="A58" s="88" t="s">
        <v>295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9"/>
      <c r="AQ58" s="71" t="s">
        <v>175</v>
      </c>
      <c r="AR58" s="90" t="s">
        <v>286</v>
      </c>
      <c r="AS58" s="91"/>
      <c r="AT58" s="91"/>
      <c r="AU58" s="91"/>
      <c r="AV58" s="91" t="s">
        <v>296</v>
      </c>
      <c r="AW58" s="91"/>
      <c r="AX58" s="91"/>
      <c r="AY58" s="91"/>
      <c r="AZ58" s="91"/>
      <c r="BA58" s="83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92"/>
      <c r="BO58" s="83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92"/>
      <c r="CC58" s="83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92"/>
      <c r="CQ58" s="83">
        <f>SUM(BA58:CC58)</f>
        <v>0</v>
      </c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</row>
    <row r="59" spans="1:109" ht="11.25" customHeight="1">
      <c r="A59" s="88" t="s">
        <v>297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9"/>
      <c r="AQ59" s="71" t="s">
        <v>175</v>
      </c>
      <c r="AR59" s="90" t="s">
        <v>298</v>
      </c>
      <c r="AS59" s="91"/>
      <c r="AT59" s="91"/>
      <c r="AU59" s="91"/>
      <c r="AV59" s="91" t="s">
        <v>299</v>
      </c>
      <c r="AW59" s="91"/>
      <c r="AX59" s="91"/>
      <c r="AY59" s="91"/>
      <c r="AZ59" s="91"/>
      <c r="BA59" s="83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92"/>
      <c r="BO59" s="83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92"/>
      <c r="CC59" s="83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92"/>
      <c r="CQ59" s="83">
        <f>SUM(BA59:CC59)</f>
        <v>0</v>
      </c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</row>
    <row r="60" spans="1:109" ht="11.25" customHeight="1">
      <c r="A60" s="93" t="s">
        <v>300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4"/>
      <c r="AQ60" s="71" t="s">
        <v>175</v>
      </c>
      <c r="AR60" s="90" t="s">
        <v>288</v>
      </c>
      <c r="AS60" s="91"/>
      <c r="AT60" s="91"/>
      <c r="AU60" s="91"/>
      <c r="AV60" s="91" t="s">
        <v>301</v>
      </c>
      <c r="AW60" s="91"/>
      <c r="AX60" s="91"/>
      <c r="AY60" s="91"/>
      <c r="AZ60" s="91"/>
      <c r="BA60" s="83">
        <f>SUM(BA61:BA62)</f>
        <v>0</v>
      </c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92"/>
      <c r="BO60" s="83">
        <f>SUM(BO61:BO62)</f>
        <v>0</v>
      </c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92"/>
      <c r="CC60" s="83">
        <f>SUM(CC61:CC62)</f>
        <v>0</v>
      </c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92"/>
      <c r="CQ60" s="83">
        <f>SUM(CQ61:CQ62)</f>
        <v>0</v>
      </c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</row>
    <row r="61" spans="1:109" ht="22.5" customHeight="1">
      <c r="A61" s="88" t="s">
        <v>302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9"/>
      <c r="AQ61" s="71" t="s">
        <v>175</v>
      </c>
      <c r="AR61" s="90" t="s">
        <v>292</v>
      </c>
      <c r="AS61" s="91"/>
      <c r="AT61" s="91"/>
      <c r="AU61" s="91"/>
      <c r="AV61" s="91" t="s">
        <v>303</v>
      </c>
      <c r="AW61" s="91"/>
      <c r="AX61" s="91"/>
      <c r="AY61" s="91"/>
      <c r="AZ61" s="91"/>
      <c r="BA61" s="83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92"/>
      <c r="BO61" s="83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92"/>
      <c r="CC61" s="83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92"/>
      <c r="CQ61" s="83">
        <f>SUM(BA61:CC61)</f>
        <v>0</v>
      </c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</row>
    <row r="62" spans="1:109" ht="22.5" customHeight="1">
      <c r="A62" s="88" t="s">
        <v>304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9"/>
      <c r="AQ62" s="71" t="s">
        <v>175</v>
      </c>
      <c r="AR62" s="90" t="s">
        <v>305</v>
      </c>
      <c r="AS62" s="91"/>
      <c r="AT62" s="91"/>
      <c r="AU62" s="91"/>
      <c r="AV62" s="91" t="s">
        <v>306</v>
      </c>
      <c r="AW62" s="91"/>
      <c r="AX62" s="91"/>
      <c r="AY62" s="91"/>
      <c r="AZ62" s="91"/>
      <c r="BA62" s="83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92"/>
      <c r="BO62" s="83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92"/>
      <c r="CC62" s="83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92"/>
      <c r="CQ62" s="83">
        <f>SUM(BA62:CC62)</f>
        <v>0</v>
      </c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</row>
    <row r="63" spans="1:109" ht="11.25" customHeight="1" thickBot="1">
      <c r="A63" s="93" t="s">
        <v>307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4"/>
      <c r="AQ63" s="71" t="s">
        <v>175</v>
      </c>
      <c r="AR63" s="90" t="s">
        <v>294</v>
      </c>
      <c r="AS63" s="91"/>
      <c r="AT63" s="91"/>
      <c r="AU63" s="91"/>
      <c r="AV63" s="91" t="s">
        <v>308</v>
      </c>
      <c r="AW63" s="91"/>
      <c r="AX63" s="91"/>
      <c r="AY63" s="91"/>
      <c r="AZ63" s="91"/>
      <c r="BA63" s="83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92"/>
      <c r="BO63" s="83">
        <v>32162.8</v>
      </c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92"/>
      <c r="CC63" s="83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92"/>
      <c r="CQ63" s="83">
        <f>SUM(BA63:CC63)</f>
        <v>32162.8</v>
      </c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</row>
    <row r="64" spans="1:109" ht="3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</row>
    <row r="65" ht="11.25">
      <c r="DE65" s="11" t="s">
        <v>309</v>
      </c>
    </row>
    <row r="66" spans="1:109" s="8" customFormat="1" ht="35.25" customHeight="1">
      <c r="A66" s="99" t="s">
        <v>27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/>
      <c r="AQ66" s="12"/>
      <c r="AR66" s="102" t="s">
        <v>26</v>
      </c>
      <c r="AS66" s="99"/>
      <c r="AT66" s="99"/>
      <c r="AU66" s="100"/>
      <c r="AV66" s="102" t="s">
        <v>30</v>
      </c>
      <c r="AW66" s="99"/>
      <c r="AX66" s="99"/>
      <c r="AY66" s="99"/>
      <c r="AZ66" s="100"/>
      <c r="BA66" s="102" t="s">
        <v>31</v>
      </c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4"/>
      <c r="BO66" s="102" t="s">
        <v>137</v>
      </c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4"/>
      <c r="CC66" s="102" t="s">
        <v>138</v>
      </c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4"/>
      <c r="CQ66" s="105" t="s">
        <v>32</v>
      </c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</row>
    <row r="67" spans="1:109" s="8" customFormat="1" ht="12" thickBot="1">
      <c r="A67" s="99">
        <v>1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00"/>
      <c r="AQ67" s="12"/>
      <c r="AR67" s="95">
        <v>2</v>
      </c>
      <c r="AS67" s="96"/>
      <c r="AT67" s="96"/>
      <c r="AU67" s="101"/>
      <c r="AV67" s="95">
        <v>3</v>
      </c>
      <c r="AW67" s="96"/>
      <c r="AX67" s="96"/>
      <c r="AY67" s="96"/>
      <c r="AZ67" s="101"/>
      <c r="BA67" s="95">
        <v>4</v>
      </c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101"/>
      <c r="BO67" s="95">
        <v>5</v>
      </c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101"/>
      <c r="CC67" s="95">
        <v>6</v>
      </c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101"/>
      <c r="CQ67" s="95">
        <v>7</v>
      </c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</row>
    <row r="68" spans="1:109" ht="11.25" customHeight="1">
      <c r="A68" s="112" t="s">
        <v>310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3"/>
      <c r="AQ68" s="71" t="s">
        <v>175</v>
      </c>
      <c r="AR68" s="90" t="s">
        <v>301</v>
      </c>
      <c r="AS68" s="91"/>
      <c r="AT68" s="91"/>
      <c r="AU68" s="91"/>
      <c r="AV68" s="91" t="s">
        <v>311</v>
      </c>
      <c r="AW68" s="91"/>
      <c r="AX68" s="91"/>
      <c r="AY68" s="91"/>
      <c r="AZ68" s="91"/>
      <c r="BA68" s="83">
        <f>SUM(BA69:BA71)</f>
        <v>0</v>
      </c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92"/>
      <c r="BO68" s="83">
        <f>SUM(BO69:BO71)</f>
        <v>841075.62</v>
      </c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92"/>
      <c r="CC68" s="83">
        <f>SUM(CC69:CC71)</f>
        <v>513757.01</v>
      </c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92"/>
      <c r="CQ68" s="83">
        <f>SUM(CQ69:CQ71)</f>
        <v>1354832.63</v>
      </c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</row>
    <row r="69" spans="1:109" ht="22.5" customHeight="1">
      <c r="A69" s="88" t="s">
        <v>312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9"/>
      <c r="AQ69" s="71" t="s">
        <v>175</v>
      </c>
      <c r="AR69" s="90" t="s">
        <v>313</v>
      </c>
      <c r="AS69" s="91"/>
      <c r="AT69" s="91"/>
      <c r="AU69" s="91"/>
      <c r="AV69" s="91" t="s">
        <v>314</v>
      </c>
      <c r="AW69" s="91"/>
      <c r="AX69" s="91"/>
      <c r="AY69" s="91"/>
      <c r="AZ69" s="91"/>
      <c r="BA69" s="83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92"/>
      <c r="BO69" s="83">
        <v>838848.96</v>
      </c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92"/>
      <c r="CC69" s="83">
        <v>290354.5</v>
      </c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92"/>
      <c r="CQ69" s="83">
        <f>SUM(BA69:CC69)</f>
        <v>1129203.46</v>
      </c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5"/>
    </row>
    <row r="70" spans="1:109" ht="11.25" customHeight="1">
      <c r="A70" s="88" t="s">
        <v>315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9"/>
      <c r="AQ70" s="71" t="s">
        <v>175</v>
      </c>
      <c r="AR70" s="90" t="s">
        <v>316</v>
      </c>
      <c r="AS70" s="91"/>
      <c r="AT70" s="91"/>
      <c r="AU70" s="91"/>
      <c r="AV70" s="91" t="s">
        <v>317</v>
      </c>
      <c r="AW70" s="91"/>
      <c r="AX70" s="91"/>
      <c r="AY70" s="91"/>
      <c r="AZ70" s="91"/>
      <c r="BA70" s="83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92"/>
      <c r="BO70" s="83">
        <v>2226.66</v>
      </c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92"/>
      <c r="CC70" s="83">
        <v>223402.51</v>
      </c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92"/>
      <c r="CQ70" s="83">
        <f>SUM(BA70:CC70)</f>
        <v>225629.17</v>
      </c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</row>
    <row r="71" spans="1:109" ht="11.25" customHeight="1">
      <c r="A71" s="88" t="s">
        <v>318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9"/>
      <c r="AQ71" s="71" t="s">
        <v>175</v>
      </c>
      <c r="AR71" s="90" t="s">
        <v>319</v>
      </c>
      <c r="AS71" s="91"/>
      <c r="AT71" s="91"/>
      <c r="AU71" s="91"/>
      <c r="AV71" s="91" t="s">
        <v>320</v>
      </c>
      <c r="AW71" s="91"/>
      <c r="AX71" s="91"/>
      <c r="AY71" s="91"/>
      <c r="AZ71" s="91"/>
      <c r="BA71" s="83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92"/>
      <c r="BO71" s="83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92"/>
      <c r="CC71" s="83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92"/>
      <c r="CQ71" s="83">
        <f>SUM(BA71:CC71)</f>
        <v>0</v>
      </c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</row>
    <row r="72" spans="1:109" ht="11.25" customHeight="1">
      <c r="A72" s="93" t="s">
        <v>321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4"/>
      <c r="AQ72" s="71" t="s">
        <v>175</v>
      </c>
      <c r="AR72" s="90" t="s">
        <v>308</v>
      </c>
      <c r="AS72" s="91"/>
      <c r="AT72" s="91"/>
      <c r="AU72" s="91"/>
      <c r="AV72" s="91"/>
      <c r="AW72" s="91"/>
      <c r="AX72" s="91"/>
      <c r="AY72" s="91"/>
      <c r="AZ72" s="91"/>
      <c r="BA72" s="83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92"/>
      <c r="BO72" s="83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92"/>
      <c r="CC72" s="83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92"/>
      <c r="CQ72" s="83">
        <f>SUM(BA72:CC72)</f>
        <v>0</v>
      </c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5"/>
    </row>
    <row r="73" spans="1:109" ht="22.5" customHeight="1">
      <c r="A73" s="106" t="s">
        <v>322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7"/>
      <c r="AQ73" s="71" t="s">
        <v>175</v>
      </c>
      <c r="AR73" s="90" t="s">
        <v>323</v>
      </c>
      <c r="AS73" s="91"/>
      <c r="AT73" s="91"/>
      <c r="AU73" s="91"/>
      <c r="AV73" s="91"/>
      <c r="AW73" s="91"/>
      <c r="AX73" s="91"/>
      <c r="AY73" s="91"/>
      <c r="AZ73" s="91"/>
      <c r="BA73" s="83">
        <f>BA74-BA75+BA76</f>
        <v>1800</v>
      </c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92"/>
      <c r="BO73" s="83">
        <f>BO74-BO75+BO76</f>
        <v>-2967750.89</v>
      </c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92"/>
      <c r="CC73" s="83">
        <f>CC74-CC75+CC76</f>
        <v>-4501.809999999998</v>
      </c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92"/>
      <c r="CQ73" s="83">
        <f>SUM(BA73:CC73)</f>
        <v>-2970452.7</v>
      </c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5"/>
    </row>
    <row r="74" spans="1:109" ht="11.25" customHeight="1">
      <c r="A74" s="110" t="s">
        <v>324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1"/>
      <c r="AQ74" s="71" t="s">
        <v>175</v>
      </c>
      <c r="AR74" s="90" t="s">
        <v>325</v>
      </c>
      <c r="AS74" s="91"/>
      <c r="AT74" s="91"/>
      <c r="AU74" s="91"/>
      <c r="AV74" s="91"/>
      <c r="AW74" s="91"/>
      <c r="AX74" s="91"/>
      <c r="AY74" s="91"/>
      <c r="AZ74" s="91"/>
      <c r="BA74" s="83">
        <f>BA16-BA39</f>
        <v>1800</v>
      </c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92"/>
      <c r="BO74" s="83">
        <f>BO16-BO39</f>
        <v>-2967750.89</v>
      </c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92"/>
      <c r="CC74" s="83">
        <f>CC16-CC39</f>
        <v>-4501.809999999998</v>
      </c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92"/>
      <c r="CQ74" s="83">
        <f>CQ16-CQ39</f>
        <v>-2970452.6999999997</v>
      </c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</row>
    <row r="75" spans="1:109" ht="11.25" customHeight="1">
      <c r="A75" s="110" t="s">
        <v>326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1"/>
      <c r="AQ75" s="71" t="s">
        <v>175</v>
      </c>
      <c r="AR75" s="90" t="s">
        <v>327</v>
      </c>
      <c r="AS75" s="91"/>
      <c r="AT75" s="91"/>
      <c r="AU75" s="91"/>
      <c r="AV75" s="91"/>
      <c r="AW75" s="91"/>
      <c r="AX75" s="91"/>
      <c r="AY75" s="91"/>
      <c r="AZ75" s="91"/>
      <c r="BA75" s="83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92"/>
      <c r="BO75" s="83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92"/>
      <c r="CC75" s="83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92"/>
      <c r="CQ75" s="83">
        <f>SUM(BA75:CC75)</f>
        <v>0</v>
      </c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5"/>
    </row>
    <row r="76" spans="1:109" ht="11.25" customHeight="1">
      <c r="A76" s="110" t="s">
        <v>328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1"/>
      <c r="AQ76" s="71" t="s">
        <v>175</v>
      </c>
      <c r="AR76" s="90" t="s">
        <v>329</v>
      </c>
      <c r="AS76" s="91"/>
      <c r="AT76" s="91"/>
      <c r="AU76" s="91"/>
      <c r="AV76" s="91"/>
      <c r="AW76" s="91"/>
      <c r="AX76" s="91"/>
      <c r="AY76" s="91"/>
      <c r="AZ76" s="91"/>
      <c r="BA76" s="83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92"/>
      <c r="BO76" s="83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92"/>
      <c r="CC76" s="83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92"/>
      <c r="CQ76" s="83">
        <f>SUM(BA76:CC76)</f>
        <v>0</v>
      </c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5"/>
    </row>
    <row r="77" spans="1:109" ht="22.5" customHeight="1">
      <c r="A77" s="106" t="s">
        <v>330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7"/>
      <c r="AQ77" s="71" t="s">
        <v>175</v>
      </c>
      <c r="AR77" s="90" t="s">
        <v>331</v>
      </c>
      <c r="AS77" s="91"/>
      <c r="AT77" s="91"/>
      <c r="AU77" s="91"/>
      <c r="AV77" s="91"/>
      <c r="AW77" s="91"/>
      <c r="AX77" s="91"/>
      <c r="AY77" s="91"/>
      <c r="AZ77" s="91"/>
      <c r="BA77" s="83">
        <f>SUM(BA78,BA81,BA84,BA87,BA90)</f>
        <v>0</v>
      </c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92"/>
      <c r="BO77" s="83">
        <f>SUM(BO78,BO81,BO84,BO87,BO90)</f>
        <v>-2965950.89</v>
      </c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92"/>
      <c r="CC77" s="83">
        <f>SUM(CC78,CC81,CC84,CC87,CC90)</f>
        <v>-4185.209999999992</v>
      </c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92"/>
      <c r="CQ77" s="83">
        <f>SUM(CQ78,CQ81,CQ84,CQ87,CQ90)</f>
        <v>-2970136.1</v>
      </c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5"/>
    </row>
    <row r="78" spans="1:109" ht="11.25" customHeight="1">
      <c r="A78" s="93" t="s">
        <v>332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4"/>
      <c r="AQ78" s="71" t="s">
        <v>175</v>
      </c>
      <c r="AR78" s="90" t="s">
        <v>333</v>
      </c>
      <c r="AS78" s="91"/>
      <c r="AT78" s="91"/>
      <c r="AU78" s="91"/>
      <c r="AV78" s="91"/>
      <c r="AW78" s="91"/>
      <c r="AX78" s="91"/>
      <c r="AY78" s="91"/>
      <c r="AZ78" s="91"/>
      <c r="BA78" s="83">
        <f>BA79-BA80</f>
        <v>0</v>
      </c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92"/>
      <c r="BO78" s="83">
        <f>BO79-BO80</f>
        <v>-2976174.23</v>
      </c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92"/>
      <c r="CC78" s="83">
        <f>CC79-CC80</f>
        <v>0</v>
      </c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92"/>
      <c r="CQ78" s="83">
        <f>CQ79-CQ80</f>
        <v>-2976174.23</v>
      </c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5"/>
    </row>
    <row r="79" spans="1:109" ht="22.5" customHeight="1">
      <c r="A79" s="88" t="s">
        <v>334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9"/>
      <c r="AQ79" s="71" t="s">
        <v>175</v>
      </c>
      <c r="AR79" s="90" t="s">
        <v>335</v>
      </c>
      <c r="AS79" s="91"/>
      <c r="AT79" s="91"/>
      <c r="AU79" s="91"/>
      <c r="AV79" s="91" t="s">
        <v>331</v>
      </c>
      <c r="AW79" s="91"/>
      <c r="AX79" s="91"/>
      <c r="AY79" s="91"/>
      <c r="AZ79" s="91"/>
      <c r="BA79" s="83">
        <v>1800</v>
      </c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92"/>
      <c r="BO79" s="83">
        <v>1800</v>
      </c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92"/>
      <c r="CC79" s="83">
        <v>290354.5</v>
      </c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92"/>
      <c r="CQ79" s="83">
        <f>SUM(BA79:CC79)</f>
        <v>293954.5</v>
      </c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5"/>
    </row>
    <row r="80" spans="1:109" ht="11.25" customHeight="1">
      <c r="A80" s="88" t="s">
        <v>336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9"/>
      <c r="AQ80" s="71" t="s">
        <v>175</v>
      </c>
      <c r="AR80" s="90" t="s">
        <v>337</v>
      </c>
      <c r="AS80" s="91"/>
      <c r="AT80" s="91"/>
      <c r="AU80" s="91"/>
      <c r="AV80" s="91" t="s">
        <v>338</v>
      </c>
      <c r="AW80" s="91"/>
      <c r="AX80" s="91"/>
      <c r="AY80" s="91"/>
      <c r="AZ80" s="91"/>
      <c r="BA80" s="83">
        <v>1800</v>
      </c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92"/>
      <c r="BO80" s="83">
        <v>2977974.23</v>
      </c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92"/>
      <c r="CC80" s="83">
        <v>290354.5</v>
      </c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92"/>
      <c r="CQ80" s="83">
        <f>SUM(BA80:CC80)</f>
        <v>3270128.73</v>
      </c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5"/>
    </row>
    <row r="81" spans="1:109" ht="11.25" customHeight="1">
      <c r="A81" s="93" t="s">
        <v>339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4"/>
      <c r="AQ81" s="71" t="s">
        <v>175</v>
      </c>
      <c r="AR81" s="90" t="s">
        <v>340</v>
      </c>
      <c r="AS81" s="91"/>
      <c r="AT81" s="91"/>
      <c r="AU81" s="91"/>
      <c r="AV81" s="91"/>
      <c r="AW81" s="91"/>
      <c r="AX81" s="91"/>
      <c r="AY81" s="91"/>
      <c r="AZ81" s="91"/>
      <c r="BA81" s="83">
        <f>BA82-BA83</f>
        <v>0</v>
      </c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92"/>
      <c r="BO81" s="83">
        <f>BO82-BO83</f>
        <v>0</v>
      </c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92"/>
      <c r="CC81" s="83">
        <f>CC82-CC83</f>
        <v>0</v>
      </c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92"/>
      <c r="CQ81" s="83">
        <f>CQ82-CQ83</f>
        <v>0</v>
      </c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5"/>
    </row>
    <row r="82" spans="1:109" ht="22.5" customHeight="1">
      <c r="A82" s="88" t="s">
        <v>341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9"/>
      <c r="AQ82" s="71" t="s">
        <v>175</v>
      </c>
      <c r="AR82" s="90" t="s">
        <v>342</v>
      </c>
      <c r="AS82" s="91"/>
      <c r="AT82" s="91"/>
      <c r="AU82" s="91"/>
      <c r="AV82" s="91" t="s">
        <v>333</v>
      </c>
      <c r="AW82" s="91"/>
      <c r="AX82" s="91"/>
      <c r="AY82" s="91"/>
      <c r="AZ82" s="91"/>
      <c r="BA82" s="83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92"/>
      <c r="BO82" s="83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92"/>
      <c r="CC82" s="83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92"/>
      <c r="CQ82" s="83">
        <f>SUM(BA82:CC82)</f>
        <v>0</v>
      </c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5"/>
    </row>
    <row r="83" spans="1:109" ht="11.25" customHeight="1">
      <c r="A83" s="88" t="s">
        <v>343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9"/>
      <c r="AQ83" s="71" t="s">
        <v>175</v>
      </c>
      <c r="AR83" s="90" t="s">
        <v>344</v>
      </c>
      <c r="AS83" s="91"/>
      <c r="AT83" s="91"/>
      <c r="AU83" s="91"/>
      <c r="AV83" s="91" t="s">
        <v>345</v>
      </c>
      <c r="AW83" s="91"/>
      <c r="AX83" s="91"/>
      <c r="AY83" s="91"/>
      <c r="AZ83" s="91"/>
      <c r="BA83" s="83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92"/>
      <c r="BO83" s="83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92"/>
      <c r="CC83" s="83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92"/>
      <c r="CQ83" s="83">
        <f>SUM(BA83:CC83)</f>
        <v>0</v>
      </c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5"/>
    </row>
    <row r="84" spans="1:109" ht="11.25" customHeight="1">
      <c r="A84" s="93" t="s">
        <v>346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4"/>
      <c r="AQ84" s="71" t="s">
        <v>175</v>
      </c>
      <c r="AR84" s="90" t="s">
        <v>347</v>
      </c>
      <c r="AS84" s="91"/>
      <c r="AT84" s="91"/>
      <c r="AU84" s="91"/>
      <c r="AV84" s="91"/>
      <c r="AW84" s="91"/>
      <c r="AX84" s="91"/>
      <c r="AY84" s="91"/>
      <c r="AZ84" s="91"/>
      <c r="BA84" s="83">
        <f>BA85-BA86</f>
        <v>0</v>
      </c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92"/>
      <c r="BO84" s="83">
        <f>BO85-BO86</f>
        <v>0</v>
      </c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92"/>
      <c r="CC84" s="83">
        <f>CC85-CC86</f>
        <v>0</v>
      </c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92"/>
      <c r="CQ84" s="83">
        <f>CQ85-CQ86</f>
        <v>0</v>
      </c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5"/>
    </row>
    <row r="85" spans="1:109" ht="22.5" customHeight="1">
      <c r="A85" s="88" t="s">
        <v>348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9"/>
      <c r="AQ85" s="71" t="s">
        <v>175</v>
      </c>
      <c r="AR85" s="90" t="s">
        <v>349</v>
      </c>
      <c r="AS85" s="91"/>
      <c r="AT85" s="91"/>
      <c r="AU85" s="91"/>
      <c r="AV85" s="91" t="s">
        <v>340</v>
      </c>
      <c r="AW85" s="91"/>
      <c r="AX85" s="91"/>
      <c r="AY85" s="91"/>
      <c r="AZ85" s="91"/>
      <c r="BA85" s="83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92"/>
      <c r="BO85" s="83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92"/>
      <c r="CC85" s="83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92"/>
      <c r="CQ85" s="83">
        <f>SUM(BA85:CC85)</f>
        <v>0</v>
      </c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5"/>
    </row>
    <row r="86" spans="1:109" ht="11.25" customHeight="1">
      <c r="A86" s="88" t="s">
        <v>350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9"/>
      <c r="AQ86" s="71" t="s">
        <v>175</v>
      </c>
      <c r="AR86" s="90" t="s">
        <v>351</v>
      </c>
      <c r="AS86" s="91"/>
      <c r="AT86" s="91"/>
      <c r="AU86" s="91"/>
      <c r="AV86" s="91" t="s">
        <v>352</v>
      </c>
      <c r="AW86" s="91"/>
      <c r="AX86" s="91"/>
      <c r="AY86" s="91"/>
      <c r="AZ86" s="91"/>
      <c r="BA86" s="83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92"/>
      <c r="BO86" s="83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92"/>
      <c r="CC86" s="83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92"/>
      <c r="CQ86" s="83">
        <f>SUM(BA86:CC86)</f>
        <v>0</v>
      </c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5"/>
    </row>
    <row r="87" spans="1:109" ht="11.25" customHeight="1">
      <c r="A87" s="93" t="s">
        <v>353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4"/>
      <c r="AQ87" s="71" t="s">
        <v>175</v>
      </c>
      <c r="AR87" s="90" t="s">
        <v>354</v>
      </c>
      <c r="AS87" s="91"/>
      <c r="AT87" s="91"/>
      <c r="AU87" s="91"/>
      <c r="AV87" s="91"/>
      <c r="AW87" s="91"/>
      <c r="AX87" s="91"/>
      <c r="AY87" s="91"/>
      <c r="AZ87" s="91"/>
      <c r="BA87" s="83">
        <f>BA88-BA89</f>
        <v>0</v>
      </c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92"/>
      <c r="BO87" s="83">
        <f>BO88-BO89</f>
        <v>10223.34</v>
      </c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92"/>
      <c r="CC87" s="83">
        <f>CC88-CC89</f>
        <v>-4185.209999999992</v>
      </c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92"/>
      <c r="CQ87" s="83">
        <f>CQ88-CQ89</f>
        <v>6038.130000000005</v>
      </c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5"/>
    </row>
    <row r="88" spans="1:109" ht="22.5" customHeight="1">
      <c r="A88" s="88" t="s">
        <v>355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9"/>
      <c r="AQ88" s="71" t="s">
        <v>175</v>
      </c>
      <c r="AR88" s="90" t="s">
        <v>356</v>
      </c>
      <c r="AS88" s="91"/>
      <c r="AT88" s="91"/>
      <c r="AU88" s="91"/>
      <c r="AV88" s="91" t="s">
        <v>357</v>
      </c>
      <c r="AW88" s="91"/>
      <c r="AX88" s="91"/>
      <c r="AY88" s="91"/>
      <c r="AZ88" s="91"/>
      <c r="BA88" s="83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92"/>
      <c r="BO88" s="83">
        <v>14639</v>
      </c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92"/>
      <c r="CC88" s="83">
        <v>184001.66</v>
      </c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92"/>
      <c r="CQ88" s="83">
        <f>SUM(BA88:CC88)</f>
        <v>198640.66</v>
      </c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5"/>
    </row>
    <row r="89" spans="1:109" ht="11.25" customHeight="1">
      <c r="A89" s="88" t="s">
        <v>358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9"/>
      <c r="AQ89" s="71" t="s">
        <v>175</v>
      </c>
      <c r="AR89" s="90" t="s">
        <v>359</v>
      </c>
      <c r="AS89" s="91"/>
      <c r="AT89" s="91"/>
      <c r="AU89" s="91"/>
      <c r="AV89" s="91" t="s">
        <v>360</v>
      </c>
      <c r="AW89" s="91"/>
      <c r="AX89" s="91"/>
      <c r="AY89" s="91"/>
      <c r="AZ89" s="91"/>
      <c r="BA89" s="83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92"/>
      <c r="BO89" s="83">
        <v>4415.66</v>
      </c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92"/>
      <c r="CC89" s="83">
        <v>188186.87</v>
      </c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92"/>
      <c r="CQ89" s="83">
        <f>SUM(BA89:CC89)</f>
        <v>192602.53</v>
      </c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5"/>
    </row>
    <row r="90" spans="1:109" ht="22.5" customHeight="1">
      <c r="A90" s="93" t="s">
        <v>361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4"/>
      <c r="AQ90" s="71" t="s">
        <v>175</v>
      </c>
      <c r="AR90" s="90" t="s">
        <v>362</v>
      </c>
      <c r="AS90" s="91"/>
      <c r="AT90" s="91"/>
      <c r="AU90" s="91"/>
      <c r="AV90" s="91"/>
      <c r="AW90" s="91"/>
      <c r="AX90" s="91"/>
      <c r="AY90" s="91"/>
      <c r="AZ90" s="91"/>
      <c r="BA90" s="83">
        <f>BA91-BA92</f>
        <v>0</v>
      </c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92"/>
      <c r="BO90" s="83">
        <f>BO91-BO92</f>
        <v>0</v>
      </c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92"/>
      <c r="CC90" s="83">
        <f>CC91-CC92</f>
        <v>0</v>
      </c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92"/>
      <c r="CQ90" s="83">
        <f>CQ91-CQ92</f>
        <v>0</v>
      </c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5"/>
    </row>
    <row r="91" spans="1:109" ht="22.5" customHeight="1">
      <c r="A91" s="88" t="s">
        <v>363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9"/>
      <c r="AQ91" s="71" t="s">
        <v>175</v>
      </c>
      <c r="AR91" s="90" t="s">
        <v>364</v>
      </c>
      <c r="AS91" s="91"/>
      <c r="AT91" s="91"/>
      <c r="AU91" s="91"/>
      <c r="AV91" s="91" t="s">
        <v>365</v>
      </c>
      <c r="AW91" s="91"/>
      <c r="AX91" s="91"/>
      <c r="AY91" s="91"/>
      <c r="AZ91" s="91"/>
      <c r="BA91" s="83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92"/>
      <c r="BO91" s="83">
        <v>2836560.76</v>
      </c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92"/>
      <c r="CC91" s="83">
        <v>516747.01</v>
      </c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92"/>
      <c r="CQ91" s="83">
        <f>SUM(BA91:CC91)</f>
        <v>3353307.7699999996</v>
      </c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5"/>
    </row>
    <row r="92" spans="1:109" ht="11.25" customHeight="1" thickBot="1">
      <c r="A92" s="88" t="s">
        <v>366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9"/>
      <c r="AQ92" s="71" t="s">
        <v>175</v>
      </c>
      <c r="AR92" s="90" t="s">
        <v>367</v>
      </c>
      <c r="AS92" s="91"/>
      <c r="AT92" s="91"/>
      <c r="AU92" s="91"/>
      <c r="AV92" s="91" t="s">
        <v>365</v>
      </c>
      <c r="AW92" s="91"/>
      <c r="AX92" s="91"/>
      <c r="AY92" s="91"/>
      <c r="AZ92" s="91"/>
      <c r="BA92" s="83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92"/>
      <c r="BO92" s="83">
        <v>2836560.76</v>
      </c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92"/>
      <c r="CC92" s="83">
        <v>516747.01</v>
      </c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92"/>
      <c r="CQ92" s="83">
        <f>SUM(BA92:CC92)</f>
        <v>3353307.7699999996</v>
      </c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5"/>
    </row>
    <row r="93" spans="1:109" ht="3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</row>
    <row r="94" ht="11.25">
      <c r="DE94" s="11" t="s">
        <v>368</v>
      </c>
    </row>
    <row r="95" spans="1:109" s="8" customFormat="1" ht="35.25" customHeight="1">
      <c r="A95" s="99" t="s">
        <v>27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00"/>
      <c r="AQ95" s="12"/>
      <c r="AR95" s="102" t="s">
        <v>26</v>
      </c>
      <c r="AS95" s="99"/>
      <c r="AT95" s="99"/>
      <c r="AU95" s="100"/>
      <c r="AV95" s="102" t="s">
        <v>30</v>
      </c>
      <c r="AW95" s="99"/>
      <c r="AX95" s="99"/>
      <c r="AY95" s="99"/>
      <c r="AZ95" s="100"/>
      <c r="BA95" s="102" t="s">
        <v>31</v>
      </c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4"/>
      <c r="BO95" s="102" t="s">
        <v>137</v>
      </c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4"/>
      <c r="CC95" s="102" t="s">
        <v>138</v>
      </c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4"/>
      <c r="CQ95" s="105" t="s">
        <v>32</v>
      </c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</row>
    <row r="96" spans="1:109" s="8" customFormat="1" ht="12" thickBot="1">
      <c r="A96" s="99">
        <v>1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00"/>
      <c r="AQ96" s="12"/>
      <c r="AR96" s="95">
        <v>2</v>
      </c>
      <c r="AS96" s="96"/>
      <c r="AT96" s="96"/>
      <c r="AU96" s="101"/>
      <c r="AV96" s="95">
        <v>3</v>
      </c>
      <c r="AW96" s="96"/>
      <c r="AX96" s="96"/>
      <c r="AY96" s="96"/>
      <c r="AZ96" s="101"/>
      <c r="BA96" s="95">
        <v>4</v>
      </c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101"/>
      <c r="BO96" s="95">
        <v>5</v>
      </c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101"/>
      <c r="CC96" s="95">
        <v>6</v>
      </c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101"/>
      <c r="CQ96" s="95">
        <v>7</v>
      </c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</row>
    <row r="97" spans="1:109" ht="22.5" customHeight="1">
      <c r="A97" s="108" t="s">
        <v>369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9"/>
      <c r="AQ97" s="71" t="s">
        <v>175</v>
      </c>
      <c r="AR97" s="90" t="s">
        <v>370</v>
      </c>
      <c r="AS97" s="91"/>
      <c r="AT97" s="91"/>
      <c r="AU97" s="91"/>
      <c r="AV97" s="91"/>
      <c r="AW97" s="91"/>
      <c r="AX97" s="91"/>
      <c r="AY97" s="91"/>
      <c r="AZ97" s="91"/>
      <c r="BA97" s="83">
        <f>BA98-BA121</f>
        <v>1800</v>
      </c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92"/>
      <c r="BO97" s="83">
        <f>BO98-BO121</f>
        <v>-1800</v>
      </c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92"/>
      <c r="CC97" s="83">
        <f>CC98-CC121</f>
        <v>-316.5999999999767</v>
      </c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92"/>
      <c r="CQ97" s="83">
        <f>CQ98-CQ121</f>
        <v>-316.60000000009313</v>
      </c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5"/>
    </row>
    <row r="98" spans="1:109" ht="22.5" customHeight="1">
      <c r="A98" s="106" t="s">
        <v>371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7"/>
      <c r="AQ98" s="71" t="s">
        <v>175</v>
      </c>
      <c r="AR98" s="90" t="s">
        <v>372</v>
      </c>
      <c r="AS98" s="91"/>
      <c r="AT98" s="91"/>
      <c r="AU98" s="91"/>
      <c r="AV98" s="91"/>
      <c r="AW98" s="91"/>
      <c r="AX98" s="91"/>
      <c r="AY98" s="91"/>
      <c r="AZ98" s="91"/>
      <c r="BA98" s="83">
        <f>SUM(BA99,BA102,BA105,BA108,BA111,BA114)</f>
        <v>0</v>
      </c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92"/>
      <c r="BO98" s="83">
        <f>SUM(BO99,BO102,BO105,BO108,BO111,BO114)</f>
        <v>0</v>
      </c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92"/>
      <c r="CC98" s="83">
        <f>SUM(CC99,CC102,CC105,CC108,CC111,CC114)</f>
        <v>-316.5999999999767</v>
      </c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92"/>
      <c r="CQ98" s="83">
        <f>SUM(CQ99,CQ102,CQ105,CQ108,CQ111,CQ114)</f>
        <v>-316.60000000009313</v>
      </c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5"/>
    </row>
    <row r="99" spans="1:109" ht="11.25" customHeight="1">
      <c r="A99" s="93" t="s">
        <v>373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4"/>
      <c r="AQ99" s="71" t="s">
        <v>175</v>
      </c>
      <c r="AR99" s="90" t="s">
        <v>338</v>
      </c>
      <c r="AS99" s="91"/>
      <c r="AT99" s="91"/>
      <c r="AU99" s="91"/>
      <c r="AV99" s="91"/>
      <c r="AW99" s="91"/>
      <c r="AX99" s="91"/>
      <c r="AY99" s="91"/>
      <c r="AZ99" s="91"/>
      <c r="BA99" s="83">
        <f>BA100-BA101</f>
        <v>0</v>
      </c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92"/>
      <c r="BO99" s="83">
        <f>BO100-BO101</f>
        <v>0</v>
      </c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92"/>
      <c r="CC99" s="83">
        <f>CC100-CC101</f>
        <v>-316.5999999999767</v>
      </c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92"/>
      <c r="CQ99" s="83">
        <f>CQ100-CQ101</f>
        <v>-316.60000000009313</v>
      </c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5"/>
    </row>
    <row r="100" spans="1:109" ht="22.5" customHeight="1">
      <c r="A100" s="88" t="s">
        <v>374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9"/>
      <c r="AQ100" s="71" t="s">
        <v>175</v>
      </c>
      <c r="AR100" s="90" t="s">
        <v>375</v>
      </c>
      <c r="AS100" s="91"/>
      <c r="AT100" s="91"/>
      <c r="AU100" s="91"/>
      <c r="AV100" s="91" t="s">
        <v>376</v>
      </c>
      <c r="AW100" s="91"/>
      <c r="AX100" s="91"/>
      <c r="AY100" s="91"/>
      <c r="AZ100" s="91"/>
      <c r="BA100" s="83">
        <v>1800</v>
      </c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92"/>
      <c r="BO100" s="83">
        <v>2084656.1</v>
      </c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92"/>
      <c r="CC100" s="83">
        <v>413735.5</v>
      </c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92"/>
      <c r="CQ100" s="83">
        <f>SUM(BA100:CC100)</f>
        <v>2500191.6</v>
      </c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5"/>
    </row>
    <row r="101" spans="1:109" ht="11.25" customHeight="1">
      <c r="A101" s="88" t="s">
        <v>377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9"/>
      <c r="AQ101" s="71" t="s">
        <v>175</v>
      </c>
      <c r="AR101" s="90" t="s">
        <v>378</v>
      </c>
      <c r="AS101" s="91"/>
      <c r="AT101" s="91"/>
      <c r="AU101" s="91"/>
      <c r="AV101" s="91" t="s">
        <v>379</v>
      </c>
      <c r="AW101" s="91"/>
      <c r="AX101" s="91"/>
      <c r="AY101" s="91"/>
      <c r="AZ101" s="91"/>
      <c r="BA101" s="83">
        <v>1800</v>
      </c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92"/>
      <c r="BO101" s="83">
        <v>2084656.1</v>
      </c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92"/>
      <c r="CC101" s="83">
        <v>414052.1</v>
      </c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92"/>
      <c r="CQ101" s="83">
        <f>SUM(BA101:CC101)</f>
        <v>2500508.2</v>
      </c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5"/>
    </row>
    <row r="102" spans="1:109" ht="11.25" customHeight="1">
      <c r="A102" s="93" t="s">
        <v>380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4"/>
      <c r="AQ102" s="71" t="s">
        <v>175</v>
      </c>
      <c r="AR102" s="90" t="s">
        <v>345</v>
      </c>
      <c r="AS102" s="91"/>
      <c r="AT102" s="91"/>
      <c r="AU102" s="91"/>
      <c r="AV102" s="91"/>
      <c r="AW102" s="91"/>
      <c r="AX102" s="91"/>
      <c r="AY102" s="91"/>
      <c r="AZ102" s="91"/>
      <c r="BA102" s="83">
        <f>BA103-BA104</f>
        <v>0</v>
      </c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92"/>
      <c r="BO102" s="83">
        <f>BO103-BO104</f>
        <v>0</v>
      </c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92"/>
      <c r="CC102" s="83">
        <f>CC103-CC104</f>
        <v>0</v>
      </c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92"/>
      <c r="CQ102" s="83">
        <f>CQ103-CQ104</f>
        <v>0</v>
      </c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5"/>
    </row>
    <row r="103" spans="1:109" ht="22.5" customHeight="1">
      <c r="A103" s="88" t="s">
        <v>381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9"/>
      <c r="AQ103" s="71" t="s">
        <v>175</v>
      </c>
      <c r="AR103" s="90" t="s">
        <v>382</v>
      </c>
      <c r="AS103" s="91"/>
      <c r="AT103" s="91"/>
      <c r="AU103" s="91"/>
      <c r="AV103" s="91" t="s">
        <v>383</v>
      </c>
      <c r="AW103" s="91"/>
      <c r="AX103" s="91"/>
      <c r="AY103" s="91"/>
      <c r="AZ103" s="91"/>
      <c r="BA103" s="83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92"/>
      <c r="BO103" s="83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92"/>
      <c r="CC103" s="83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92"/>
      <c r="CQ103" s="83">
        <f>SUM(BA103:CC103)</f>
        <v>0</v>
      </c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5"/>
    </row>
    <row r="104" spans="1:109" ht="11.25" customHeight="1">
      <c r="A104" s="88" t="s">
        <v>384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9"/>
      <c r="AQ104" s="71" t="s">
        <v>175</v>
      </c>
      <c r="AR104" s="90" t="s">
        <v>385</v>
      </c>
      <c r="AS104" s="91"/>
      <c r="AT104" s="91"/>
      <c r="AU104" s="91"/>
      <c r="AV104" s="91" t="s">
        <v>386</v>
      </c>
      <c r="AW104" s="91"/>
      <c r="AX104" s="91"/>
      <c r="AY104" s="91"/>
      <c r="AZ104" s="91"/>
      <c r="BA104" s="83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92"/>
      <c r="BO104" s="83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92"/>
      <c r="CC104" s="83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92"/>
      <c r="CQ104" s="83">
        <f>SUM(BA104:CC104)</f>
        <v>0</v>
      </c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5"/>
    </row>
    <row r="105" spans="1:109" ht="11.25" customHeight="1">
      <c r="A105" s="93" t="s">
        <v>387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4"/>
      <c r="AQ105" s="71" t="s">
        <v>175</v>
      </c>
      <c r="AR105" s="90" t="s">
        <v>360</v>
      </c>
      <c r="AS105" s="91"/>
      <c r="AT105" s="91"/>
      <c r="AU105" s="91"/>
      <c r="AV105" s="91"/>
      <c r="AW105" s="91"/>
      <c r="AX105" s="91"/>
      <c r="AY105" s="91"/>
      <c r="AZ105" s="91"/>
      <c r="BA105" s="83">
        <f>BA106-BA107</f>
        <v>0</v>
      </c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92"/>
      <c r="BO105" s="83">
        <f>BO106-BO107</f>
        <v>0</v>
      </c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92"/>
      <c r="CC105" s="83">
        <f>CC106-CC107</f>
        <v>0</v>
      </c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92"/>
      <c r="CQ105" s="83">
        <f>CQ106-CQ107</f>
        <v>0</v>
      </c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5"/>
    </row>
    <row r="106" spans="1:109" ht="22.5" customHeight="1">
      <c r="A106" s="88" t="s">
        <v>388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9"/>
      <c r="AQ106" s="71" t="s">
        <v>175</v>
      </c>
      <c r="AR106" s="90" t="s">
        <v>389</v>
      </c>
      <c r="AS106" s="91"/>
      <c r="AT106" s="91"/>
      <c r="AU106" s="91"/>
      <c r="AV106" s="91" t="s">
        <v>390</v>
      </c>
      <c r="AW106" s="91"/>
      <c r="AX106" s="91"/>
      <c r="AY106" s="91"/>
      <c r="AZ106" s="91"/>
      <c r="BA106" s="83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92"/>
      <c r="BO106" s="83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92"/>
      <c r="CC106" s="83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92"/>
      <c r="CQ106" s="83">
        <f>SUM(BA106:CC106)</f>
        <v>0</v>
      </c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5"/>
    </row>
    <row r="107" spans="1:109" ht="11.25" customHeight="1">
      <c r="A107" s="88" t="s">
        <v>391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9"/>
      <c r="AQ107" s="71" t="s">
        <v>175</v>
      </c>
      <c r="AR107" s="90" t="s">
        <v>392</v>
      </c>
      <c r="AS107" s="91"/>
      <c r="AT107" s="91"/>
      <c r="AU107" s="91"/>
      <c r="AV107" s="91" t="s">
        <v>393</v>
      </c>
      <c r="AW107" s="91"/>
      <c r="AX107" s="91"/>
      <c r="AY107" s="91"/>
      <c r="AZ107" s="91"/>
      <c r="BA107" s="83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92"/>
      <c r="BO107" s="83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92"/>
      <c r="CC107" s="83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92"/>
      <c r="CQ107" s="83">
        <f>SUM(BA107:CC107)</f>
        <v>0</v>
      </c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5"/>
    </row>
    <row r="108" spans="1:109" ht="11.25" customHeight="1">
      <c r="A108" s="93" t="s">
        <v>394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4"/>
      <c r="AQ108" s="71" t="s">
        <v>175</v>
      </c>
      <c r="AR108" s="90" t="s">
        <v>395</v>
      </c>
      <c r="AS108" s="91"/>
      <c r="AT108" s="91"/>
      <c r="AU108" s="91"/>
      <c r="AV108" s="91"/>
      <c r="AW108" s="91"/>
      <c r="AX108" s="91"/>
      <c r="AY108" s="91"/>
      <c r="AZ108" s="91"/>
      <c r="BA108" s="83">
        <f>BA109-BA110</f>
        <v>0</v>
      </c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92"/>
      <c r="BO108" s="83">
        <f>BO109-BO110</f>
        <v>0</v>
      </c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92"/>
      <c r="CC108" s="83">
        <f>CC109-CC110</f>
        <v>0</v>
      </c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92"/>
      <c r="CQ108" s="83">
        <f>CQ109-CQ110</f>
        <v>0</v>
      </c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5"/>
    </row>
    <row r="109" spans="1:109" ht="33.75" customHeight="1">
      <c r="A109" s="88" t="s">
        <v>396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9"/>
      <c r="AQ109" s="71" t="s">
        <v>175</v>
      </c>
      <c r="AR109" s="90" t="s">
        <v>397</v>
      </c>
      <c r="AS109" s="91"/>
      <c r="AT109" s="91"/>
      <c r="AU109" s="91"/>
      <c r="AV109" s="91" t="s">
        <v>398</v>
      </c>
      <c r="AW109" s="91"/>
      <c r="AX109" s="91"/>
      <c r="AY109" s="91"/>
      <c r="AZ109" s="91"/>
      <c r="BA109" s="83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92"/>
      <c r="BO109" s="83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92"/>
      <c r="CC109" s="83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92"/>
      <c r="CQ109" s="83">
        <f>SUM(BA109:CC109)</f>
        <v>0</v>
      </c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5"/>
    </row>
    <row r="110" spans="1:109" ht="22.5" customHeight="1">
      <c r="A110" s="88" t="s">
        <v>399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9"/>
      <c r="AQ110" s="71" t="s">
        <v>175</v>
      </c>
      <c r="AR110" s="90" t="s">
        <v>400</v>
      </c>
      <c r="AS110" s="91"/>
      <c r="AT110" s="91"/>
      <c r="AU110" s="91"/>
      <c r="AV110" s="91" t="s">
        <v>401</v>
      </c>
      <c r="AW110" s="91"/>
      <c r="AX110" s="91"/>
      <c r="AY110" s="91"/>
      <c r="AZ110" s="91"/>
      <c r="BA110" s="83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92"/>
      <c r="BO110" s="83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92"/>
      <c r="CC110" s="83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92"/>
      <c r="CQ110" s="83">
        <f>SUM(BA110:CC110)</f>
        <v>0</v>
      </c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5"/>
    </row>
    <row r="111" spans="1:109" ht="11.25" customHeight="1">
      <c r="A111" s="93" t="s">
        <v>402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4"/>
      <c r="AQ111" s="71" t="s">
        <v>175</v>
      </c>
      <c r="AR111" s="90" t="s">
        <v>403</v>
      </c>
      <c r="AS111" s="91"/>
      <c r="AT111" s="91"/>
      <c r="AU111" s="91"/>
      <c r="AV111" s="91"/>
      <c r="AW111" s="91"/>
      <c r="AX111" s="91"/>
      <c r="AY111" s="91"/>
      <c r="AZ111" s="91"/>
      <c r="BA111" s="83">
        <f>BA112-BA113</f>
        <v>0</v>
      </c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92"/>
      <c r="BO111" s="83">
        <f>BO112-BO113</f>
        <v>0</v>
      </c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92"/>
      <c r="CC111" s="83">
        <f>CC112-CC113</f>
        <v>0</v>
      </c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92"/>
      <c r="CQ111" s="83">
        <f>CQ112-CQ113</f>
        <v>0</v>
      </c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5"/>
    </row>
    <row r="112" spans="1:109" ht="22.5" customHeight="1">
      <c r="A112" s="88" t="s">
        <v>404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9"/>
      <c r="AQ112" s="71" t="s">
        <v>175</v>
      </c>
      <c r="AR112" s="90" t="s">
        <v>405</v>
      </c>
      <c r="AS112" s="91"/>
      <c r="AT112" s="91"/>
      <c r="AU112" s="91"/>
      <c r="AV112" s="91" t="s">
        <v>406</v>
      </c>
      <c r="AW112" s="91"/>
      <c r="AX112" s="91"/>
      <c r="AY112" s="91"/>
      <c r="AZ112" s="91"/>
      <c r="BA112" s="83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92"/>
      <c r="BO112" s="83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92"/>
      <c r="CC112" s="83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92"/>
      <c r="CQ112" s="83">
        <f>SUM(BA112:CC112)</f>
        <v>0</v>
      </c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5"/>
    </row>
    <row r="113" spans="1:109" ht="11.25" customHeight="1">
      <c r="A113" s="88" t="s">
        <v>407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9"/>
      <c r="AQ113" s="71" t="s">
        <v>175</v>
      </c>
      <c r="AR113" s="90" t="s">
        <v>408</v>
      </c>
      <c r="AS113" s="91"/>
      <c r="AT113" s="91"/>
      <c r="AU113" s="91"/>
      <c r="AV113" s="91" t="s">
        <v>409</v>
      </c>
      <c r="AW113" s="91"/>
      <c r="AX113" s="91"/>
      <c r="AY113" s="91"/>
      <c r="AZ113" s="91"/>
      <c r="BA113" s="83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92"/>
      <c r="BO113" s="83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92"/>
      <c r="CC113" s="83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92"/>
      <c r="CQ113" s="83">
        <f>SUM(BA113:CC113)</f>
        <v>0</v>
      </c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5"/>
    </row>
    <row r="114" spans="1:109" ht="11.25" customHeight="1">
      <c r="A114" s="93" t="s">
        <v>410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4"/>
      <c r="AQ114" s="71" t="s">
        <v>175</v>
      </c>
      <c r="AR114" s="90" t="s">
        <v>411</v>
      </c>
      <c r="AS114" s="91"/>
      <c r="AT114" s="91"/>
      <c r="AU114" s="91"/>
      <c r="AV114" s="91"/>
      <c r="AW114" s="91"/>
      <c r="AX114" s="91"/>
      <c r="AY114" s="91"/>
      <c r="AZ114" s="91"/>
      <c r="BA114" s="83">
        <f>BA115-BA116</f>
        <v>0</v>
      </c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92"/>
      <c r="BO114" s="83">
        <f>BO115-BO116</f>
        <v>0</v>
      </c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92"/>
      <c r="CC114" s="83">
        <f>CC115-CC116</f>
        <v>0</v>
      </c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92"/>
      <c r="CQ114" s="83">
        <f>CQ115-CQ116</f>
        <v>0</v>
      </c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5"/>
    </row>
    <row r="115" spans="1:109" ht="22.5" customHeight="1">
      <c r="A115" s="88" t="s">
        <v>412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9"/>
      <c r="AQ115" s="71" t="s">
        <v>175</v>
      </c>
      <c r="AR115" s="90" t="s">
        <v>413</v>
      </c>
      <c r="AS115" s="91"/>
      <c r="AT115" s="91"/>
      <c r="AU115" s="91"/>
      <c r="AV115" s="91" t="s">
        <v>414</v>
      </c>
      <c r="AW115" s="91"/>
      <c r="AX115" s="91"/>
      <c r="AY115" s="91"/>
      <c r="AZ115" s="91"/>
      <c r="BA115" s="83">
        <v>1800</v>
      </c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92"/>
      <c r="BO115" s="83">
        <v>2077450.92</v>
      </c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92"/>
      <c r="CC115" s="83">
        <v>161000</v>
      </c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92"/>
      <c r="CQ115" s="83">
        <f>SUM(BA115:CC115)</f>
        <v>2240250.92</v>
      </c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5"/>
    </row>
    <row r="116" spans="1:109" ht="11.25" customHeight="1" thickBot="1">
      <c r="A116" s="88" t="s">
        <v>415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9"/>
      <c r="AQ116" s="71" t="s">
        <v>175</v>
      </c>
      <c r="AR116" s="90" t="s">
        <v>416</v>
      </c>
      <c r="AS116" s="91"/>
      <c r="AT116" s="91"/>
      <c r="AU116" s="91"/>
      <c r="AV116" s="91" t="s">
        <v>417</v>
      </c>
      <c r="AW116" s="91"/>
      <c r="AX116" s="91"/>
      <c r="AY116" s="91"/>
      <c r="AZ116" s="91"/>
      <c r="BA116" s="83">
        <v>1800</v>
      </c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92"/>
      <c r="BO116" s="83">
        <v>2077450.92</v>
      </c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92"/>
      <c r="CC116" s="83">
        <v>161000</v>
      </c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92"/>
      <c r="CQ116" s="83">
        <f>SUM(BA116:CC116)</f>
        <v>2240250.92</v>
      </c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5"/>
    </row>
    <row r="117" spans="1:109" ht="3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</row>
    <row r="118" ht="11.25">
      <c r="DE118" s="11" t="s">
        <v>418</v>
      </c>
    </row>
    <row r="119" spans="1:109" s="8" customFormat="1" ht="35.25" customHeight="1">
      <c r="A119" s="99" t="s">
        <v>27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00"/>
      <c r="AQ119" s="12"/>
      <c r="AR119" s="102" t="s">
        <v>26</v>
      </c>
      <c r="AS119" s="99"/>
      <c r="AT119" s="99"/>
      <c r="AU119" s="100"/>
      <c r="AV119" s="102" t="s">
        <v>30</v>
      </c>
      <c r="AW119" s="99"/>
      <c r="AX119" s="99"/>
      <c r="AY119" s="99"/>
      <c r="AZ119" s="100"/>
      <c r="BA119" s="102" t="s">
        <v>31</v>
      </c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4"/>
      <c r="BO119" s="102" t="s">
        <v>137</v>
      </c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4"/>
      <c r="CC119" s="102" t="s">
        <v>138</v>
      </c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4"/>
      <c r="CQ119" s="105" t="s">
        <v>32</v>
      </c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</row>
    <row r="120" spans="1:109" s="8" customFormat="1" ht="12" thickBot="1">
      <c r="A120" s="99">
        <v>1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00"/>
      <c r="AQ120" s="12"/>
      <c r="AR120" s="95">
        <v>2</v>
      </c>
      <c r="AS120" s="96"/>
      <c r="AT120" s="96"/>
      <c r="AU120" s="101"/>
      <c r="AV120" s="95">
        <v>3</v>
      </c>
      <c r="AW120" s="96"/>
      <c r="AX120" s="96"/>
      <c r="AY120" s="96"/>
      <c r="AZ120" s="101"/>
      <c r="BA120" s="95">
        <v>4</v>
      </c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101"/>
      <c r="BO120" s="95">
        <v>5</v>
      </c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101"/>
      <c r="CC120" s="95">
        <v>6</v>
      </c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101"/>
      <c r="CQ120" s="95">
        <v>7</v>
      </c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</row>
    <row r="121" spans="1:109" ht="11.25" customHeight="1">
      <c r="A121" s="97" t="s">
        <v>419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8"/>
      <c r="AQ121" s="71" t="s">
        <v>175</v>
      </c>
      <c r="AR121" s="90" t="s">
        <v>376</v>
      </c>
      <c r="AS121" s="91"/>
      <c r="AT121" s="91"/>
      <c r="AU121" s="91"/>
      <c r="AV121" s="91"/>
      <c r="AW121" s="91"/>
      <c r="AX121" s="91"/>
      <c r="AY121" s="91"/>
      <c r="AZ121" s="91"/>
      <c r="BA121" s="83">
        <f>SUM(BA122,BA125,BA128)</f>
        <v>-1800</v>
      </c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92"/>
      <c r="BO121" s="83">
        <f>SUM(BO122,BO125,BO128)</f>
        <v>1800</v>
      </c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92"/>
      <c r="CC121" s="83">
        <f>SUM(CC122,CC125,CC128)</f>
        <v>0</v>
      </c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92"/>
      <c r="CQ121" s="83">
        <f>SUM(CQ122,CQ125,CQ128)</f>
        <v>0</v>
      </c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5"/>
    </row>
    <row r="122" spans="1:109" ht="22.5" customHeight="1">
      <c r="A122" s="93" t="s">
        <v>420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4"/>
      <c r="AQ122" s="71" t="s">
        <v>175</v>
      </c>
      <c r="AR122" s="90" t="s">
        <v>383</v>
      </c>
      <c r="AS122" s="91"/>
      <c r="AT122" s="91"/>
      <c r="AU122" s="91"/>
      <c r="AV122" s="91"/>
      <c r="AW122" s="91"/>
      <c r="AX122" s="91"/>
      <c r="AY122" s="91"/>
      <c r="AZ122" s="91"/>
      <c r="BA122" s="83">
        <f>BA123-BA124</f>
        <v>0</v>
      </c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92"/>
      <c r="BO122" s="83">
        <f>BO123-BO124</f>
        <v>0</v>
      </c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92"/>
      <c r="CC122" s="83">
        <f>CC123-CC124</f>
        <v>0</v>
      </c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92"/>
      <c r="CQ122" s="83">
        <f>CQ123-CQ124</f>
        <v>0</v>
      </c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5"/>
    </row>
    <row r="123" spans="1:109" ht="33.75" customHeight="1">
      <c r="A123" s="88" t="s">
        <v>421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9"/>
      <c r="AQ123" s="71" t="s">
        <v>175</v>
      </c>
      <c r="AR123" s="90" t="s">
        <v>422</v>
      </c>
      <c r="AS123" s="91"/>
      <c r="AT123" s="91"/>
      <c r="AU123" s="91"/>
      <c r="AV123" s="91" t="s">
        <v>423</v>
      </c>
      <c r="AW123" s="91"/>
      <c r="AX123" s="91"/>
      <c r="AY123" s="91"/>
      <c r="AZ123" s="91"/>
      <c r="BA123" s="83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92"/>
      <c r="BO123" s="83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92"/>
      <c r="CC123" s="83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92"/>
      <c r="CQ123" s="83">
        <f>SUM(BA123:CC123)</f>
        <v>0</v>
      </c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5"/>
    </row>
    <row r="124" spans="1:109" ht="22.5" customHeight="1">
      <c r="A124" s="88" t="s">
        <v>424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9"/>
      <c r="AQ124" s="71" t="s">
        <v>175</v>
      </c>
      <c r="AR124" s="90" t="s">
        <v>425</v>
      </c>
      <c r="AS124" s="91"/>
      <c r="AT124" s="91"/>
      <c r="AU124" s="91"/>
      <c r="AV124" s="91" t="s">
        <v>426</v>
      </c>
      <c r="AW124" s="91"/>
      <c r="AX124" s="91"/>
      <c r="AY124" s="91"/>
      <c r="AZ124" s="91"/>
      <c r="BA124" s="83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92"/>
      <c r="BO124" s="83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92"/>
      <c r="CC124" s="83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92"/>
      <c r="CQ124" s="83">
        <f>SUM(BA124:CC124)</f>
        <v>0</v>
      </c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5"/>
    </row>
    <row r="125" spans="1:109" ht="22.5" customHeight="1">
      <c r="A125" s="93" t="s">
        <v>427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4"/>
      <c r="AQ125" s="71" t="s">
        <v>175</v>
      </c>
      <c r="AR125" s="90" t="s">
        <v>390</v>
      </c>
      <c r="AS125" s="91"/>
      <c r="AT125" s="91"/>
      <c r="AU125" s="91"/>
      <c r="AV125" s="91"/>
      <c r="AW125" s="91"/>
      <c r="AX125" s="91"/>
      <c r="AY125" s="91"/>
      <c r="AZ125" s="91"/>
      <c r="BA125" s="83">
        <f>BA126-BA127</f>
        <v>0</v>
      </c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92"/>
      <c r="BO125" s="83">
        <f>BO126-BO127</f>
        <v>0</v>
      </c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92"/>
      <c r="CC125" s="83">
        <f>CC126-CC127</f>
        <v>0</v>
      </c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92"/>
      <c r="CQ125" s="83">
        <f>CQ126-CQ127</f>
        <v>0</v>
      </c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5"/>
    </row>
    <row r="126" spans="1:109" ht="33.75" customHeight="1">
      <c r="A126" s="88" t="s">
        <v>428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9"/>
      <c r="AQ126" s="71" t="s">
        <v>175</v>
      </c>
      <c r="AR126" s="90" t="s">
        <v>429</v>
      </c>
      <c r="AS126" s="91"/>
      <c r="AT126" s="91"/>
      <c r="AU126" s="91"/>
      <c r="AV126" s="91" t="s">
        <v>430</v>
      </c>
      <c r="AW126" s="91"/>
      <c r="AX126" s="91"/>
      <c r="AY126" s="91"/>
      <c r="AZ126" s="91"/>
      <c r="BA126" s="83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92"/>
      <c r="BO126" s="83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92"/>
      <c r="CC126" s="83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92"/>
      <c r="CQ126" s="83">
        <f>SUM(BA126:CC126)</f>
        <v>0</v>
      </c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5"/>
    </row>
    <row r="127" spans="1:109" ht="22.5" customHeight="1">
      <c r="A127" s="88" t="s">
        <v>431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9"/>
      <c r="AQ127" s="71" t="s">
        <v>175</v>
      </c>
      <c r="AR127" s="90" t="s">
        <v>432</v>
      </c>
      <c r="AS127" s="91"/>
      <c r="AT127" s="91"/>
      <c r="AU127" s="91"/>
      <c r="AV127" s="91" t="s">
        <v>433</v>
      </c>
      <c r="AW127" s="91"/>
      <c r="AX127" s="91"/>
      <c r="AY127" s="91"/>
      <c r="AZ127" s="91"/>
      <c r="BA127" s="83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92"/>
      <c r="BO127" s="83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92"/>
      <c r="CC127" s="83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92"/>
      <c r="CQ127" s="83">
        <f>SUM(BA127:CC127)</f>
        <v>0</v>
      </c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5"/>
    </row>
    <row r="128" spans="1:109" ht="11.25" customHeight="1">
      <c r="A128" s="93" t="s">
        <v>434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4"/>
      <c r="AQ128" s="71" t="s">
        <v>175</v>
      </c>
      <c r="AR128" s="90" t="s">
        <v>398</v>
      </c>
      <c r="AS128" s="91"/>
      <c r="AT128" s="91"/>
      <c r="AU128" s="91"/>
      <c r="AV128" s="91"/>
      <c r="AW128" s="91"/>
      <c r="AX128" s="91"/>
      <c r="AY128" s="91"/>
      <c r="AZ128" s="91"/>
      <c r="BA128" s="83">
        <f>BA129-BA130</f>
        <v>-1800</v>
      </c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92"/>
      <c r="BO128" s="83">
        <f>BO129-BO130</f>
        <v>1800</v>
      </c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92"/>
      <c r="CC128" s="83">
        <f>CC129-CC130</f>
        <v>0</v>
      </c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92"/>
      <c r="CQ128" s="83">
        <f>CQ129-CQ130</f>
        <v>0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5"/>
    </row>
    <row r="129" spans="1:109" ht="22.5" customHeight="1">
      <c r="A129" s="88" t="s">
        <v>435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9"/>
      <c r="AQ129" s="71" t="s">
        <v>175</v>
      </c>
      <c r="AR129" s="90" t="s">
        <v>436</v>
      </c>
      <c r="AS129" s="91"/>
      <c r="AT129" s="91"/>
      <c r="AU129" s="91"/>
      <c r="AV129" s="91" t="s">
        <v>437</v>
      </c>
      <c r="AW129" s="91"/>
      <c r="AX129" s="91"/>
      <c r="AY129" s="91"/>
      <c r="AZ129" s="91"/>
      <c r="BA129" s="83">
        <v>1800</v>
      </c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92"/>
      <c r="BO129" s="83">
        <v>2213790.34</v>
      </c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92"/>
      <c r="CC129" s="83">
        <v>421341.1</v>
      </c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92"/>
      <c r="CQ129" s="83">
        <f>SUM(BA129:CC129)</f>
        <v>2636931.44</v>
      </c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5"/>
    </row>
    <row r="130" spans="1:109" ht="11.25" customHeight="1" thickBot="1">
      <c r="A130" s="88" t="s">
        <v>438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9"/>
      <c r="AQ130" s="71" t="s">
        <v>175</v>
      </c>
      <c r="AR130" s="90" t="s">
        <v>439</v>
      </c>
      <c r="AS130" s="91"/>
      <c r="AT130" s="91"/>
      <c r="AU130" s="91"/>
      <c r="AV130" s="91" t="s">
        <v>440</v>
      </c>
      <c r="AW130" s="91"/>
      <c r="AX130" s="91"/>
      <c r="AY130" s="91"/>
      <c r="AZ130" s="91"/>
      <c r="BA130" s="83">
        <v>3600</v>
      </c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92"/>
      <c r="BO130" s="83">
        <v>2211990.34</v>
      </c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92"/>
      <c r="CC130" s="83">
        <v>421341.1</v>
      </c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92"/>
      <c r="CQ130" s="83">
        <f>SUM(BA130:CC130)</f>
        <v>2636931.44</v>
      </c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5"/>
    </row>
    <row r="131" spans="1:109" ht="3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</row>
    <row r="132" spans="1:109" s="8" customFormat="1" ht="11.25" hidden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12"/>
      <c r="AR132" s="72"/>
      <c r="AS132" s="73"/>
      <c r="AT132" s="73"/>
      <c r="AU132" s="74"/>
      <c r="AV132" s="72"/>
      <c r="AW132" s="73"/>
      <c r="AX132" s="73"/>
      <c r="AY132" s="73"/>
      <c r="AZ132" s="74"/>
      <c r="BA132" s="72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4"/>
      <c r="BO132" s="72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4"/>
      <c r="CC132" s="72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4"/>
      <c r="CQ132" s="72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4"/>
    </row>
    <row r="135" spans="1:109" ht="11.25">
      <c r="A135" s="1" t="s">
        <v>0</v>
      </c>
      <c r="L135" s="118"/>
      <c r="M135" s="118"/>
      <c r="N135" s="118"/>
      <c r="O135" s="118"/>
      <c r="P135" s="118"/>
      <c r="Q135" s="118"/>
      <c r="R135" s="118"/>
      <c r="S135" s="118"/>
      <c r="T135" s="118"/>
      <c r="V135" s="116" t="s">
        <v>193</v>
      </c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BF135" s="14"/>
      <c r="BG135" s="14"/>
      <c r="BH135" s="14"/>
      <c r="BI135" s="1" t="s">
        <v>3</v>
      </c>
      <c r="BJ135" s="14"/>
      <c r="BV135" s="118"/>
      <c r="BW135" s="118"/>
      <c r="BX135" s="118"/>
      <c r="BY135" s="118"/>
      <c r="BZ135" s="118"/>
      <c r="CA135" s="118"/>
      <c r="CB135" s="118"/>
      <c r="CC135" s="118"/>
      <c r="CD135" s="118"/>
      <c r="CF135" s="116" t="s">
        <v>194</v>
      </c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</row>
    <row r="136" spans="12:109" ht="11.25" customHeight="1">
      <c r="L136" s="117" t="s">
        <v>1</v>
      </c>
      <c r="M136" s="117"/>
      <c r="N136" s="117"/>
      <c r="O136" s="117"/>
      <c r="P136" s="117"/>
      <c r="Q136" s="117"/>
      <c r="R136" s="117"/>
      <c r="S136" s="117"/>
      <c r="T136" s="117"/>
      <c r="V136" s="117" t="s">
        <v>2</v>
      </c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BF136" s="14"/>
      <c r="BG136" s="14"/>
      <c r="BH136" s="14"/>
      <c r="BI136" s="14"/>
      <c r="BJ136" s="14"/>
      <c r="BV136" s="117" t="s">
        <v>1</v>
      </c>
      <c r="BW136" s="117"/>
      <c r="BX136" s="117"/>
      <c r="BY136" s="117"/>
      <c r="BZ136" s="117"/>
      <c r="CA136" s="117"/>
      <c r="CB136" s="117"/>
      <c r="CC136" s="117"/>
      <c r="CD136" s="117"/>
      <c r="CF136" s="117" t="s">
        <v>2</v>
      </c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</row>
    <row r="138" spans="1:43" ht="11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79"/>
      <c r="M138" s="79"/>
      <c r="N138" s="79"/>
      <c r="O138" s="79"/>
      <c r="P138" s="79"/>
      <c r="Q138" s="79"/>
      <c r="R138" s="79"/>
      <c r="S138" s="79"/>
      <c r="T138" s="79"/>
      <c r="U138" s="14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</row>
    <row r="139" spans="1:109" ht="11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3"/>
      <c r="U139" s="1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4" t="s">
        <v>4</v>
      </c>
      <c r="AP139" s="13"/>
      <c r="AQ139" s="13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</row>
    <row r="140" spans="12:109" ht="11.25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BA140" s="81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17" t="s">
        <v>179</v>
      </c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7"/>
    </row>
    <row r="141" spans="12:108" ht="11.25" customHeight="1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O141" s="1" t="s">
        <v>0</v>
      </c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</row>
    <row r="142" spans="12:108" ht="11.25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O142" s="1" t="s">
        <v>5</v>
      </c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8"/>
      <c r="BX142" s="118"/>
      <c r="BY142" s="118"/>
      <c r="CA142" s="118"/>
      <c r="CB142" s="118"/>
      <c r="CC142" s="118"/>
      <c r="CD142" s="118"/>
      <c r="CE142" s="118"/>
      <c r="CF142" s="118"/>
      <c r="CG142" s="118"/>
      <c r="CH142" s="118"/>
      <c r="CI142" s="118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</row>
    <row r="143" spans="60:108" ht="11.25" customHeight="1">
      <c r="BH143" s="117" t="s">
        <v>6</v>
      </c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CA143" s="117" t="s">
        <v>1</v>
      </c>
      <c r="CB143" s="117"/>
      <c r="CC143" s="117"/>
      <c r="CD143" s="117"/>
      <c r="CE143" s="117"/>
      <c r="CF143" s="117"/>
      <c r="CG143" s="117"/>
      <c r="CH143" s="117"/>
      <c r="CI143" s="117"/>
      <c r="CK143" s="117" t="s">
        <v>2</v>
      </c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7"/>
      <c r="DD143" s="117"/>
    </row>
    <row r="144" spans="51:91" ht="11.25"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L144" s="3"/>
      <c r="BM144" s="3"/>
      <c r="BN144" s="3"/>
      <c r="BO144" s="3"/>
      <c r="BP144" s="3"/>
      <c r="BQ144" s="3"/>
      <c r="BR144" s="3"/>
      <c r="BS144" s="3"/>
      <c r="BT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70" ht="11.25">
      <c r="A145" s="1" t="s">
        <v>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4"/>
      <c r="BP145" s="14"/>
      <c r="BQ145" s="14"/>
      <c r="BR145" s="14"/>
    </row>
    <row r="146" spans="9:70" ht="11.25">
      <c r="I146" s="117" t="s">
        <v>6</v>
      </c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V146" s="117" t="s">
        <v>1</v>
      </c>
      <c r="W146" s="117"/>
      <c r="X146" s="117"/>
      <c r="Y146" s="117"/>
      <c r="Z146" s="117"/>
      <c r="AA146" s="117"/>
      <c r="AB146" s="117"/>
      <c r="AC146" s="117"/>
      <c r="AD146" s="117"/>
      <c r="AF146" s="117" t="s">
        <v>2</v>
      </c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Z146" s="117" t="s">
        <v>69</v>
      </c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3"/>
      <c r="BP146" s="13"/>
      <c r="BQ146" s="13"/>
      <c r="BR146" s="13"/>
    </row>
    <row r="148" spans="1:21" ht="12.75" customHeight="1">
      <c r="A148" s="5" t="s">
        <v>8</v>
      </c>
      <c r="B148" s="116" t="s">
        <v>195</v>
      </c>
      <c r="C148" s="116"/>
      <c r="D148" s="6" t="s">
        <v>8</v>
      </c>
      <c r="E148" s="116" t="s">
        <v>196</v>
      </c>
      <c r="F148" s="116"/>
      <c r="G148" s="116"/>
      <c r="H148" s="116"/>
      <c r="I148" s="116"/>
      <c r="J148" s="116"/>
      <c r="K148" s="116"/>
      <c r="L148" s="116"/>
      <c r="M148" s="116"/>
      <c r="N148" s="116"/>
      <c r="P148" s="123">
        <v>20</v>
      </c>
      <c r="Q148" s="123"/>
      <c r="R148" s="116" t="s">
        <v>188</v>
      </c>
      <c r="S148" s="116"/>
      <c r="T148" s="116"/>
      <c r="U148" s="2" t="s">
        <v>9</v>
      </c>
    </row>
    <row r="150" spans="1:109" ht="11.25">
      <c r="A150" s="120" t="s">
        <v>135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2"/>
      <c r="BA150" s="119">
        <f>(BA74-BA75+BA76)-(BA77+BA97)</f>
        <v>0</v>
      </c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>
        <f>(BO74-BO75+BO76)-(BO77+BO97)</f>
        <v>0</v>
      </c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>
        <f>(CC74-CC75+CC76)-(CC77+CC97)</f>
        <v>-2.9103830456733704E-11</v>
      </c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>
        <f>(CQ74-CQ75+CQ76)-(CQ77+CQ97)</f>
        <v>0</v>
      </c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19"/>
    </row>
  </sheetData>
  <sheetProtection/>
  <mergeCells count="825">
    <mergeCell ref="L135:T135"/>
    <mergeCell ref="L136:T136"/>
    <mergeCell ref="V136:AU136"/>
    <mergeCell ref="CU12:DE12"/>
    <mergeCell ref="CU11:DE11"/>
    <mergeCell ref="CQ14:DE14"/>
    <mergeCell ref="CQ15:DE15"/>
    <mergeCell ref="BV135:CD135"/>
    <mergeCell ref="CF135:DE135"/>
    <mergeCell ref="AZ146:BN146"/>
    <mergeCell ref="BV136:CD136"/>
    <mergeCell ref="CF136:DE136"/>
    <mergeCell ref="V135:AU135"/>
    <mergeCell ref="CU7:DE7"/>
    <mergeCell ref="CU8:DE8"/>
    <mergeCell ref="CU10:DE10"/>
    <mergeCell ref="V9:CJ10"/>
    <mergeCell ref="V7:CJ7"/>
    <mergeCell ref="V5:CJ5"/>
    <mergeCell ref="V6:CJ6"/>
    <mergeCell ref="CU6:DE6"/>
    <mergeCell ref="CU5:DE5"/>
    <mergeCell ref="CU9:DE9"/>
    <mergeCell ref="CU2:DE2"/>
    <mergeCell ref="CU3:DE3"/>
    <mergeCell ref="AI4:AK4"/>
    <mergeCell ref="AL4:AX4"/>
    <mergeCell ref="AZ4:BA4"/>
    <mergeCell ref="BB4:BD4"/>
    <mergeCell ref="CU4:DE4"/>
    <mergeCell ref="AF145:AX145"/>
    <mergeCell ref="V146:AD146"/>
    <mergeCell ref="AF146:AX146"/>
    <mergeCell ref="CA143:CI143"/>
    <mergeCell ref="P148:Q148"/>
    <mergeCell ref="R148:T148"/>
    <mergeCell ref="AZ145:BN145"/>
    <mergeCell ref="I145:T145"/>
    <mergeCell ref="V145:AD145"/>
    <mergeCell ref="I146:T146"/>
    <mergeCell ref="CQ150:DE150"/>
    <mergeCell ref="A150:AZ150"/>
    <mergeCell ref="BA150:BN150"/>
    <mergeCell ref="BO150:CB150"/>
    <mergeCell ref="CC150:CP150"/>
    <mergeCell ref="B148:C148"/>
    <mergeCell ref="E148:N148"/>
    <mergeCell ref="BL139:DE139"/>
    <mergeCell ref="BL140:DE140"/>
    <mergeCell ref="BH142:BY142"/>
    <mergeCell ref="BH143:BY143"/>
    <mergeCell ref="CA142:CI142"/>
    <mergeCell ref="CK142:DD142"/>
    <mergeCell ref="CK143:DD143"/>
    <mergeCell ref="A14:AP14"/>
    <mergeCell ref="AR14:AU14"/>
    <mergeCell ref="AV14:AZ14"/>
    <mergeCell ref="BA14:BN14"/>
    <mergeCell ref="BO14:CB14"/>
    <mergeCell ref="CC14:CP14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34:AP34"/>
    <mergeCell ref="AR34:AU34"/>
    <mergeCell ref="AV34:AZ34"/>
    <mergeCell ref="BA34:BN34"/>
    <mergeCell ref="BO34:CB34"/>
    <mergeCell ref="CC34:CP34"/>
    <mergeCell ref="CQ34:DE34"/>
    <mergeCell ref="A35:AP35"/>
    <mergeCell ref="AR35:DE35"/>
    <mergeCell ref="A37:AP37"/>
    <mergeCell ref="AR37:AU37"/>
    <mergeCell ref="AV37:AZ37"/>
    <mergeCell ref="BA37:BN37"/>
    <mergeCell ref="BO37:CB37"/>
    <mergeCell ref="CC37:CP37"/>
    <mergeCell ref="CQ37:DE37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CQ63:DE63"/>
    <mergeCell ref="A62:AP62"/>
    <mergeCell ref="AR62:AU62"/>
    <mergeCell ref="AV62:AZ62"/>
    <mergeCell ref="BA62:BN62"/>
    <mergeCell ref="BO62:CB62"/>
    <mergeCell ref="CC62:CP62"/>
    <mergeCell ref="BO66:CB66"/>
    <mergeCell ref="CC66:CP66"/>
    <mergeCell ref="CQ66:DE66"/>
    <mergeCell ref="CQ62:DE62"/>
    <mergeCell ref="A63:AP63"/>
    <mergeCell ref="AR63:AU63"/>
    <mergeCell ref="AV63:AZ63"/>
    <mergeCell ref="BA63:BN63"/>
    <mergeCell ref="BO63:CB63"/>
    <mergeCell ref="CC63:CP63"/>
    <mergeCell ref="AV67:AZ67"/>
    <mergeCell ref="BA67:BN67"/>
    <mergeCell ref="BO67:CB67"/>
    <mergeCell ref="CC67:CP67"/>
    <mergeCell ref="A64:AP64"/>
    <mergeCell ref="AR64:DE64"/>
    <mergeCell ref="A66:AP66"/>
    <mergeCell ref="AR66:AU66"/>
    <mergeCell ref="AV66:AZ66"/>
    <mergeCell ref="BA66:BN66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93:AP93"/>
    <mergeCell ref="AR93:DE93"/>
    <mergeCell ref="A95:AP95"/>
    <mergeCell ref="AR95:AU95"/>
    <mergeCell ref="AV95:AZ95"/>
    <mergeCell ref="BA95:BN95"/>
    <mergeCell ref="BO95:CB95"/>
    <mergeCell ref="CC95:CP95"/>
    <mergeCell ref="CQ95:DE95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BA119:BN119"/>
    <mergeCell ref="BO119:CB119"/>
    <mergeCell ref="CC119:CP119"/>
    <mergeCell ref="CQ119:DE119"/>
    <mergeCell ref="A116:AP116"/>
    <mergeCell ref="AR116:AU116"/>
    <mergeCell ref="AV116:AZ116"/>
    <mergeCell ref="BA116:BN116"/>
    <mergeCell ref="BO116:CB116"/>
    <mergeCell ref="CC116:CP116"/>
    <mergeCell ref="AV120:AZ120"/>
    <mergeCell ref="BA120:BN120"/>
    <mergeCell ref="BO120:CB120"/>
    <mergeCell ref="CC120:CP120"/>
    <mergeCell ref="CQ116:DE116"/>
    <mergeCell ref="A117:AP117"/>
    <mergeCell ref="AR117:DE117"/>
    <mergeCell ref="A119:AP119"/>
    <mergeCell ref="AR119:AU119"/>
    <mergeCell ref="AV119:AZ119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CQ130:DE130"/>
    <mergeCell ref="A131:AP131"/>
    <mergeCell ref="AR131:DE131"/>
    <mergeCell ref="A130:AP130"/>
    <mergeCell ref="AR130:AU130"/>
    <mergeCell ref="AV130:AZ130"/>
    <mergeCell ref="BA130:BN130"/>
    <mergeCell ref="BO130:CB130"/>
    <mergeCell ref="CC130:CP130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4" manualBreakCount="4">
    <brk id="35" max="108" man="1"/>
    <brk id="64" max="108" man="1"/>
    <brk id="93" max="108" man="1"/>
    <brk id="117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3"/>
  <sheetViews>
    <sheetView showGridLines="0" zoomScalePageLayoutView="0" workbookViewId="0" topLeftCell="C1">
      <selection activeCell="F19" sqref="F19"/>
    </sheetView>
  </sheetViews>
  <sheetFormatPr defaultColWidth="9.00390625" defaultRowHeight="12.75"/>
  <cols>
    <col min="1" max="1" width="51.875" style="0" hidden="1" customWidth="1"/>
    <col min="2" max="2" width="10.25390625" style="0" hidden="1" customWidth="1"/>
    <col min="3" max="3" width="18.375" style="0" customWidth="1"/>
    <col min="4" max="6" width="8.75390625" style="0" customWidth="1"/>
    <col min="7" max="7" width="17.125" style="0" customWidth="1"/>
    <col min="8" max="8" width="24.00390625" style="0" customWidth="1"/>
    <col min="9" max="9" width="7.25390625" style="0" customWidth="1"/>
    <col min="10" max="10" width="82.125" style="0" customWidth="1"/>
    <col min="11" max="11" width="12.375" style="0" hidden="1" customWidth="1"/>
    <col min="12" max="12" width="7.625" style="0" hidden="1" customWidth="1"/>
    <col min="13" max="13" width="19.75390625" style="0" hidden="1" customWidth="1"/>
    <col min="14" max="14" width="52.625" style="0" customWidth="1"/>
  </cols>
  <sheetData>
    <row r="1" ht="12.75">
      <c r="A1" t="s">
        <v>42</v>
      </c>
    </row>
    <row r="2" spans="1:10" ht="13.5" thickBot="1">
      <c r="A2" t="s">
        <v>64</v>
      </c>
      <c r="D2" s="149" t="s">
        <v>139</v>
      </c>
      <c r="E2" s="150"/>
      <c r="F2" s="150"/>
      <c r="G2" s="150"/>
      <c r="H2" s="150"/>
      <c r="I2" s="150"/>
      <c r="J2" s="151"/>
    </row>
    <row r="3" spans="1:10" ht="13.5" thickBot="1">
      <c r="A3" t="s">
        <v>43</v>
      </c>
      <c r="D3" s="154" t="s">
        <v>71</v>
      </c>
      <c r="E3" s="158"/>
      <c r="F3" s="155"/>
      <c r="G3" s="33" t="s">
        <v>149</v>
      </c>
      <c r="H3" s="33" t="s">
        <v>105</v>
      </c>
      <c r="I3" s="154" t="s">
        <v>150</v>
      </c>
      <c r="J3" s="155"/>
    </row>
    <row r="4" spans="1:13" ht="16.5" customHeight="1">
      <c r="A4" t="s">
        <v>44</v>
      </c>
      <c r="D4" s="152" t="s">
        <v>140</v>
      </c>
      <c r="E4" s="152"/>
      <c r="F4" s="152"/>
      <c r="G4" s="43" t="s">
        <v>34</v>
      </c>
      <c r="H4" s="42">
        <v>5</v>
      </c>
      <c r="I4" s="156" t="s">
        <v>181</v>
      </c>
      <c r="J4" s="156"/>
      <c r="K4" s="167" t="s">
        <v>151</v>
      </c>
      <c r="L4" s="168"/>
      <c r="M4" s="168"/>
    </row>
    <row r="5" spans="1:13" ht="22.5" customHeight="1">
      <c r="A5" t="s">
        <v>45</v>
      </c>
      <c r="D5" s="153" t="s">
        <v>141</v>
      </c>
      <c r="E5" s="153"/>
      <c r="F5" s="153"/>
      <c r="G5" s="44" t="s">
        <v>35</v>
      </c>
      <c r="H5" s="40">
        <v>43466</v>
      </c>
      <c r="I5" s="157" t="s">
        <v>185</v>
      </c>
      <c r="J5" s="157"/>
      <c r="K5" s="46" t="str">
        <f>IF(МФПРД=3,K6,IF(МФПРД=4,K7,IF(МФПРД=5,K8,IF(МФПРД=6,K9))))</f>
        <v>Y</v>
      </c>
      <c r="L5" s="45" t="s">
        <v>105</v>
      </c>
      <c r="M5" s="45" t="s">
        <v>153</v>
      </c>
    </row>
    <row r="6" spans="1:13" ht="33.75" customHeight="1">
      <c r="A6" t="s">
        <v>46</v>
      </c>
      <c r="D6" s="153" t="s">
        <v>173</v>
      </c>
      <c r="E6" s="153"/>
      <c r="F6" s="153"/>
      <c r="G6" s="44" t="s">
        <v>36</v>
      </c>
      <c r="H6" s="53"/>
      <c r="I6" s="157" t="s">
        <v>183</v>
      </c>
      <c r="J6" s="157"/>
      <c r="K6" s="47" t="s">
        <v>154</v>
      </c>
      <c r="L6" s="39">
        <v>3</v>
      </c>
      <c r="M6" s="48" t="s">
        <v>155</v>
      </c>
    </row>
    <row r="7" spans="1:13" ht="27" customHeight="1">
      <c r="A7" t="s">
        <v>165</v>
      </c>
      <c r="B7" s="55" t="str">
        <f>IF(МФПРД=6,CONCATENATE("РОД=",МФРОД),"\")</f>
        <v>\</v>
      </c>
      <c r="D7" s="169" t="s">
        <v>161</v>
      </c>
      <c r="E7" s="170"/>
      <c r="F7" s="171"/>
      <c r="G7" s="52" t="s">
        <v>162</v>
      </c>
      <c r="H7" s="53"/>
      <c r="I7" s="157" t="s">
        <v>184</v>
      </c>
      <c r="J7" s="157"/>
      <c r="K7" s="47" t="s">
        <v>156</v>
      </c>
      <c r="L7" s="39">
        <v>4</v>
      </c>
      <c r="M7" s="48" t="s">
        <v>157</v>
      </c>
    </row>
    <row r="8" spans="1:13" ht="27.75" customHeight="1">
      <c r="A8" t="s">
        <v>166</v>
      </c>
      <c r="B8" s="55" t="str">
        <f>IF(МФПРД=6,CONCATENATE("ВРО=",МФВРО),"\")</f>
        <v>\</v>
      </c>
      <c r="D8" s="172" t="s">
        <v>163</v>
      </c>
      <c r="E8" s="173"/>
      <c r="F8" s="174"/>
      <c r="G8" s="52" t="s">
        <v>164</v>
      </c>
      <c r="H8" s="53"/>
      <c r="I8" s="157" t="s">
        <v>182</v>
      </c>
      <c r="J8" s="157"/>
      <c r="K8" s="47" t="s">
        <v>152</v>
      </c>
      <c r="L8" s="39">
        <v>5</v>
      </c>
      <c r="M8" s="48" t="s">
        <v>158</v>
      </c>
    </row>
    <row r="9" spans="1:13" ht="17.25" customHeight="1">
      <c r="A9" t="s">
        <v>47</v>
      </c>
      <c r="D9" s="153" t="s">
        <v>142</v>
      </c>
      <c r="E9" s="153"/>
      <c r="F9" s="153"/>
      <c r="G9" s="44" t="s">
        <v>37</v>
      </c>
      <c r="H9" s="41" t="str">
        <f>BDIR</f>
        <v>Калинина О.В.</v>
      </c>
      <c r="I9" s="161"/>
      <c r="J9" s="161"/>
      <c r="K9" s="49" t="s">
        <v>159</v>
      </c>
      <c r="L9" s="50">
        <v>6</v>
      </c>
      <c r="M9" s="51" t="s">
        <v>160</v>
      </c>
    </row>
    <row r="10" spans="1:11" ht="18.75" customHeight="1">
      <c r="A10" t="s">
        <v>48</v>
      </c>
      <c r="D10" s="159" t="s">
        <v>148</v>
      </c>
      <c r="E10" s="159"/>
      <c r="F10" s="159"/>
      <c r="G10" s="44" t="s">
        <v>67</v>
      </c>
      <c r="H10" s="41" t="str">
        <f>BACC</f>
        <v>Клещунова Е.А.</v>
      </c>
      <c r="I10" s="161"/>
      <c r="J10" s="161"/>
      <c r="K10">
        <v>1</v>
      </c>
    </row>
    <row r="11" spans="1:10" ht="33.75" customHeight="1">
      <c r="A11" t="s">
        <v>49</v>
      </c>
      <c r="D11" s="160" t="s">
        <v>4</v>
      </c>
      <c r="E11" s="160"/>
      <c r="F11" s="160"/>
      <c r="G11" s="44" t="s">
        <v>38</v>
      </c>
      <c r="H11" s="41">
        <f>Отчет!BL139</f>
        <v>0</v>
      </c>
      <c r="I11" s="161"/>
      <c r="J11" s="161"/>
    </row>
    <row r="12" spans="1:10" ht="12.75">
      <c r="A12" t="s">
        <v>50</v>
      </c>
      <c r="D12" s="153" t="s">
        <v>143</v>
      </c>
      <c r="E12" s="153"/>
      <c r="F12" s="153"/>
      <c r="G12" s="44" t="s">
        <v>37</v>
      </c>
      <c r="H12" s="41">
        <f>Отчет!CK142</f>
        <v>0</v>
      </c>
      <c r="I12" s="161"/>
      <c r="J12" s="161"/>
    </row>
    <row r="13" spans="1:10" ht="12.75">
      <c r="A13" t="s">
        <v>51</v>
      </c>
      <c r="D13" s="160" t="s">
        <v>144</v>
      </c>
      <c r="E13" s="160"/>
      <c r="F13" s="160"/>
      <c r="G13" s="44" t="s">
        <v>39</v>
      </c>
      <c r="H13" s="41">
        <f>Отчет!BN142</f>
        <v>0</v>
      </c>
      <c r="I13" s="161"/>
      <c r="J13" s="161"/>
    </row>
    <row r="14" spans="1:10" ht="12.75">
      <c r="A14" t="s">
        <v>180</v>
      </c>
      <c r="D14" s="153" t="s">
        <v>145</v>
      </c>
      <c r="E14" s="153"/>
      <c r="F14" s="153"/>
      <c r="G14" s="44" t="s">
        <v>40</v>
      </c>
      <c r="H14" s="41">
        <f>Отчет!AF145</f>
        <v>0</v>
      </c>
      <c r="I14" s="161"/>
      <c r="J14" s="161"/>
    </row>
    <row r="15" spans="1:14" ht="12.75">
      <c r="A15" t="s">
        <v>52</v>
      </c>
      <c r="D15" s="153" t="s">
        <v>146</v>
      </c>
      <c r="E15" s="153"/>
      <c r="F15" s="153"/>
      <c r="G15" s="44" t="s">
        <v>39</v>
      </c>
      <c r="H15" s="41">
        <f>Отчет!I145</f>
        <v>0</v>
      </c>
      <c r="I15" s="162"/>
      <c r="J15" s="163"/>
      <c r="K15" s="54"/>
      <c r="L15" s="54"/>
      <c r="M15" s="54"/>
      <c r="N15" s="54"/>
    </row>
    <row r="16" spans="1:14" ht="12.75">
      <c r="A16" t="s">
        <v>66</v>
      </c>
      <c r="D16" s="153" t="s">
        <v>147</v>
      </c>
      <c r="E16" s="153"/>
      <c r="F16" s="153"/>
      <c r="G16" s="44" t="s">
        <v>41</v>
      </c>
      <c r="H16" s="41">
        <f>Отчет!AZ145</f>
        <v>0</v>
      </c>
      <c r="I16" s="162"/>
      <c r="J16" s="163"/>
      <c r="K16" s="56">
        <f>МФДатаПо</f>
        <v>43466</v>
      </c>
      <c r="L16" s="34"/>
      <c r="M16" s="34"/>
      <c r="N16" s="34"/>
    </row>
    <row r="17" spans="1:14" ht="15.75" thickBot="1">
      <c r="A17" t="s">
        <v>53</v>
      </c>
      <c r="J17" s="35"/>
      <c r="K17" s="35" t="b">
        <v>0</v>
      </c>
      <c r="L17" s="35"/>
      <c r="M17" s="35"/>
      <c r="N17" s="35"/>
    </row>
    <row r="18" spans="1:14" ht="14.25" customHeight="1">
      <c r="A18" t="s">
        <v>48</v>
      </c>
      <c r="D18" s="164" t="s">
        <v>70</v>
      </c>
      <c r="E18" s="165"/>
      <c r="F18" s="165"/>
      <c r="G18" s="165"/>
      <c r="H18" s="165"/>
      <c r="I18" s="166"/>
      <c r="J18" s="35"/>
      <c r="K18" s="35"/>
      <c r="L18" s="35"/>
      <c r="M18" s="35"/>
      <c r="N18" s="36"/>
    </row>
    <row r="19" spans="1:14" ht="14.25">
      <c r="A19" t="s">
        <v>54</v>
      </c>
      <c r="D19" s="57" t="s">
        <v>167</v>
      </c>
      <c r="E19" s="58"/>
      <c r="F19" s="59" t="s">
        <v>33</v>
      </c>
      <c r="G19" s="60"/>
      <c r="H19" s="61"/>
      <c r="I19" s="68"/>
      <c r="J19" s="37"/>
      <c r="K19" s="37"/>
      <c r="L19" s="37"/>
      <c r="M19" s="37"/>
      <c r="N19" s="36"/>
    </row>
    <row r="20" spans="1:14" ht="14.25">
      <c r="A20" t="s">
        <v>43</v>
      </c>
      <c r="D20" s="62"/>
      <c r="E20" s="58"/>
      <c r="F20" s="58"/>
      <c r="G20" s="58"/>
      <c r="H20" s="58"/>
      <c r="I20" s="68"/>
      <c r="J20" s="37"/>
      <c r="K20" s="37"/>
      <c r="L20" s="37"/>
      <c r="M20" s="37"/>
      <c r="N20" s="36"/>
    </row>
    <row r="21" spans="1:14" ht="14.25">
      <c r="A21" t="s">
        <v>55</v>
      </c>
      <c r="D21" s="63"/>
      <c r="E21" s="58"/>
      <c r="F21" s="58"/>
      <c r="G21" s="58"/>
      <c r="H21" s="58"/>
      <c r="I21" s="68"/>
      <c r="J21" s="37"/>
      <c r="K21" s="37"/>
      <c r="L21" s="37"/>
      <c r="M21" s="37"/>
      <c r="N21" s="38"/>
    </row>
    <row r="22" spans="1:14" ht="14.25">
      <c r="A22" t="s">
        <v>68</v>
      </c>
      <c r="D22" s="64" t="s">
        <v>168</v>
      </c>
      <c r="E22" s="58"/>
      <c r="F22" s="58"/>
      <c r="G22" s="58"/>
      <c r="H22" s="66" t="s">
        <v>172</v>
      </c>
      <c r="I22" s="68"/>
      <c r="J22" s="37"/>
      <c r="K22" s="37"/>
      <c r="L22" s="37"/>
      <c r="M22" s="37"/>
      <c r="N22" s="38"/>
    </row>
    <row r="23" spans="1:9" ht="12.75">
      <c r="A23" t="s">
        <v>56</v>
      </c>
      <c r="D23" s="63"/>
      <c r="E23" s="58"/>
      <c r="F23" s="58"/>
      <c r="G23" s="58"/>
      <c r="H23" s="58"/>
      <c r="I23" s="68"/>
    </row>
    <row r="24" spans="1:9" ht="12.75">
      <c r="A24" t="s">
        <v>57</v>
      </c>
      <c r="D24" s="64" t="s">
        <v>169</v>
      </c>
      <c r="E24" s="58"/>
      <c r="F24" s="58"/>
      <c r="G24" s="58"/>
      <c r="H24" s="66" t="s">
        <v>172</v>
      </c>
      <c r="I24" s="68"/>
    </row>
    <row r="25" spans="1:9" ht="12.75">
      <c r="A25" t="s">
        <v>58</v>
      </c>
      <c r="D25" s="63"/>
      <c r="E25" s="58"/>
      <c r="F25" s="58"/>
      <c r="G25" s="58"/>
      <c r="H25" s="58"/>
      <c r="I25" s="68"/>
    </row>
    <row r="26" spans="1:9" ht="12.75">
      <c r="A26" t="s">
        <v>59</v>
      </c>
      <c r="D26" s="64" t="s">
        <v>170</v>
      </c>
      <c r="E26" s="58"/>
      <c r="F26" s="59">
        <f>UPPER(IF(check_arch,CONCATENATE(МФИСТ,"_",TEXT(arch_date,"ДДММГГ"),"_","321","_",txtPeriod,"_","G","_",AcrhVerFile,".ZIP"),""))</f>
      </c>
      <c r="G26" s="60"/>
      <c r="H26" s="61"/>
      <c r="I26" s="68"/>
    </row>
    <row r="27" spans="1:9" ht="12.75">
      <c r="A27" t="s">
        <v>60</v>
      </c>
      <c r="D27" s="63"/>
      <c r="E27" s="58"/>
      <c r="F27" s="58"/>
      <c r="G27" s="58"/>
      <c r="H27" s="58"/>
      <c r="I27" s="68"/>
    </row>
    <row r="28" spans="1:9" ht="12.75">
      <c r="A28" t="s">
        <v>61</v>
      </c>
      <c r="D28" s="64" t="s">
        <v>171</v>
      </c>
      <c r="E28" s="58"/>
      <c r="F28" s="67" t="str">
        <f>CONCATENATE(321,txtPeriod,TextVerFile,".TXT")</f>
        <v>321Y01.TXT</v>
      </c>
      <c r="G28" s="60"/>
      <c r="H28" s="61"/>
      <c r="I28" s="68"/>
    </row>
    <row r="29" spans="1:9" ht="12.75">
      <c r="A29" t="s">
        <v>48</v>
      </c>
      <c r="D29" s="63"/>
      <c r="E29" s="58"/>
      <c r="F29" s="58"/>
      <c r="G29" s="58"/>
      <c r="H29" s="58"/>
      <c r="I29" s="68"/>
    </row>
    <row r="30" spans="1:9" ht="13.5" thickBot="1">
      <c r="A30" t="s">
        <v>62</v>
      </c>
      <c r="D30" s="65"/>
      <c r="E30" s="69"/>
      <c r="F30" s="69"/>
      <c r="G30" s="69"/>
      <c r="H30" s="69"/>
      <c r="I30" s="70"/>
    </row>
    <row r="31" ht="12.75">
      <c r="A31" t="s">
        <v>65</v>
      </c>
    </row>
    <row r="32" ht="12.75">
      <c r="A32" t="s">
        <v>48</v>
      </c>
    </row>
    <row r="33" ht="12.75">
      <c r="A33" t="s">
        <v>63</v>
      </c>
    </row>
  </sheetData>
  <sheetProtection/>
  <mergeCells count="31">
    <mergeCell ref="I16:J16"/>
    <mergeCell ref="D18:I18"/>
    <mergeCell ref="K4:M4"/>
    <mergeCell ref="D7:F7"/>
    <mergeCell ref="D8:F8"/>
    <mergeCell ref="I15:J15"/>
    <mergeCell ref="I11:J11"/>
    <mergeCell ref="I12:J12"/>
    <mergeCell ref="I13:J13"/>
    <mergeCell ref="I14:J14"/>
    <mergeCell ref="I7:J7"/>
    <mergeCell ref="I8:J8"/>
    <mergeCell ref="I9:J9"/>
    <mergeCell ref="I10:J10"/>
    <mergeCell ref="D14:F14"/>
    <mergeCell ref="D15:F15"/>
    <mergeCell ref="D16:F16"/>
    <mergeCell ref="D3:F3"/>
    <mergeCell ref="D9:F9"/>
    <mergeCell ref="D10:F10"/>
    <mergeCell ref="D11:F11"/>
    <mergeCell ref="D12:F12"/>
    <mergeCell ref="D13:F13"/>
    <mergeCell ref="D2:J2"/>
    <mergeCell ref="D4:F4"/>
    <mergeCell ref="D5:F5"/>
    <mergeCell ref="D6:F6"/>
    <mergeCell ref="I3:J3"/>
    <mergeCell ref="I4:J4"/>
    <mergeCell ref="I5:J5"/>
    <mergeCell ref="I6:J6"/>
  </mergeCells>
  <dataValidations count="1">
    <dataValidation type="list" allowBlank="1" showInputMessage="1" showErrorMessage="1" sqref="H4">
      <formula1>ПРД_ЗНАЧ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3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75" t="s">
        <v>70</v>
      </c>
      <c r="C1" s="175"/>
      <c r="D1" s="175"/>
    </row>
    <row r="2" spans="2:11" ht="12.75">
      <c r="B2" s="15" t="s">
        <v>71</v>
      </c>
      <c r="C2" s="15" t="s">
        <v>72</v>
      </c>
      <c r="D2" s="18" t="s">
        <v>105</v>
      </c>
      <c r="F2" t="s">
        <v>106</v>
      </c>
      <c r="G2" s="22">
        <f ca="1">TODAY()</f>
        <v>43502</v>
      </c>
      <c r="J2" s="176" t="s">
        <v>174</v>
      </c>
      <c r="K2" s="176"/>
    </row>
    <row r="3" spans="2:11" ht="12.75">
      <c r="B3" s="16" t="s">
        <v>73</v>
      </c>
      <c r="C3" s="19"/>
      <c r="D3" s="21" t="s">
        <v>33</v>
      </c>
      <c r="F3" t="s">
        <v>107</v>
      </c>
      <c r="G3" s="23">
        <f>YEAR(G2)</f>
        <v>2019</v>
      </c>
      <c r="J3" s="48" t="s">
        <v>115</v>
      </c>
      <c r="K3" s="48" t="str">
        <f>T(COKPO1)</f>
        <v>62634347</v>
      </c>
    </row>
    <row r="4" spans="2:11" ht="12.75">
      <c r="B4" s="16" t="s">
        <v>74</v>
      </c>
      <c r="C4" s="19"/>
      <c r="D4" s="21" t="s">
        <v>123</v>
      </c>
      <c r="F4" t="s">
        <v>108</v>
      </c>
      <c r="G4" s="23" t="str">
        <f>IF(LEN(MONTH(G2))&lt;2,CONCATENATE(0,MONTH(G2)),MONTH(G2))</f>
        <v>02</v>
      </c>
      <c r="J4" s="48" t="s">
        <v>136</v>
      </c>
      <c r="K4" s="48">
        <f>T(COKTMO)</f>
      </c>
    </row>
    <row r="5" spans="2:11" ht="12.75">
      <c r="B5" s="16" t="s">
        <v>75</v>
      </c>
      <c r="C5" s="19" t="s">
        <v>76</v>
      </c>
      <c r="D5" s="25" t="str">
        <f>D4&amp;"_"&amp;D6&amp;"_"&amp;D7&amp;"_"&amp;D8&amp;D9&amp;"_"&amp;G3&amp;G4&amp;G5&amp;"_"&amp;D10</f>
        <v>NO_BOUCHR7___3119007873311901001_20190206_65100440488</v>
      </c>
      <c r="F5" t="s">
        <v>109</v>
      </c>
      <c r="G5" s="23" t="str">
        <f>IF(LEN(DAY(G2))&lt;2,CONCATENATE(0,DAY(G2)),DAY(G2))</f>
        <v>06</v>
      </c>
      <c r="J5" s="48" t="s">
        <v>116</v>
      </c>
      <c r="K5" s="48">
        <f>T(COKPO2)</f>
      </c>
    </row>
    <row r="6" spans="2:11" ht="25.5">
      <c r="B6" s="16" t="s">
        <v>77</v>
      </c>
      <c r="C6" s="19"/>
      <c r="D6" s="25"/>
      <c r="J6" s="48" t="s">
        <v>117</v>
      </c>
      <c r="K6" s="48">
        <f>T(CGLAVA)</f>
      </c>
    </row>
    <row r="7" spans="2:11" ht="38.25">
      <c r="B7" s="16" t="s">
        <v>78</v>
      </c>
      <c r="C7" s="19"/>
      <c r="D7" s="25"/>
      <c r="J7" s="48" t="s">
        <v>118</v>
      </c>
      <c r="K7" s="48" t="str">
        <f>T(HAGENT1)</f>
        <v>МБДОУ Детский сад Улыбка с. Огибное Чернянского р-на</v>
      </c>
    </row>
    <row r="8" spans="2:11" ht="12.75">
      <c r="B8" s="17" t="s">
        <v>79</v>
      </c>
      <c r="C8" s="19" t="s">
        <v>80</v>
      </c>
      <c r="D8" s="26" t="s">
        <v>192</v>
      </c>
      <c r="J8" s="48" t="s">
        <v>119</v>
      </c>
      <c r="K8" s="48">
        <f>T(HAGENT2)</f>
      </c>
    </row>
    <row r="9" spans="2:11" ht="12.75">
      <c r="B9" s="17" t="s">
        <v>81</v>
      </c>
      <c r="C9" s="19" t="s">
        <v>81</v>
      </c>
      <c r="D9" s="26" t="s">
        <v>442</v>
      </c>
      <c r="J9" s="48" t="s">
        <v>120</v>
      </c>
      <c r="K9" s="48">
        <f>T(Отчет!V9)</f>
      </c>
    </row>
    <row r="10" spans="2:11" ht="12.75">
      <c r="B10" s="16" t="s">
        <v>82</v>
      </c>
      <c r="C10" s="20"/>
      <c r="D10" s="26">
        <f ca="1">ROUND(RAND()*100000000000,0)</f>
        <v>65100440488</v>
      </c>
      <c r="J10" s="48" t="s">
        <v>114</v>
      </c>
      <c r="K10" s="76">
        <f>Отчет!CU11</f>
        <v>0</v>
      </c>
    </row>
    <row r="11" spans="2:11" ht="12.75">
      <c r="B11" s="16" t="s">
        <v>83</v>
      </c>
      <c r="C11" s="19" t="s">
        <v>84</v>
      </c>
      <c r="D11" s="26" t="s">
        <v>110</v>
      </c>
      <c r="J11" s="48"/>
      <c r="K11" s="48"/>
    </row>
    <row r="12" spans="2:11" ht="12.75">
      <c r="B12" s="16" t="s">
        <v>85</v>
      </c>
      <c r="C12" s="19" t="s">
        <v>86</v>
      </c>
      <c r="D12" s="26" t="s">
        <v>178</v>
      </c>
      <c r="J12" s="48"/>
      <c r="K12" s="48"/>
    </row>
    <row r="13" spans="2:11" ht="12.75">
      <c r="B13" s="16" t="s">
        <v>87</v>
      </c>
      <c r="C13" s="19" t="s">
        <v>88</v>
      </c>
      <c r="D13" s="26" t="s">
        <v>28</v>
      </c>
      <c r="J13" s="48"/>
      <c r="K13" s="48"/>
    </row>
    <row r="14" spans="2:11" ht="12.75">
      <c r="B14" s="16" t="s">
        <v>89</v>
      </c>
      <c r="C14" s="19" t="s">
        <v>90</v>
      </c>
      <c r="D14" s="27" t="str">
        <f>G5&amp;"."&amp;G4&amp;"."&amp;G3</f>
        <v>06.02.2019</v>
      </c>
      <c r="J14" s="48"/>
      <c r="K14" s="48"/>
    </row>
    <row r="15" spans="2:4" ht="25.5">
      <c r="B15" s="16" t="s">
        <v>91</v>
      </c>
      <c r="C15" s="19"/>
      <c r="D15" s="21" t="s">
        <v>111</v>
      </c>
    </row>
    <row r="16" spans="2:4" ht="12.75">
      <c r="B16" s="16" t="s">
        <v>92</v>
      </c>
      <c r="C16" s="19" t="s">
        <v>93</v>
      </c>
      <c r="D16" s="21" t="s">
        <v>441</v>
      </c>
    </row>
    <row r="17" spans="2:5" ht="12.75">
      <c r="B17" s="16" t="s">
        <v>94</v>
      </c>
      <c r="C17" s="32" t="s">
        <v>95</v>
      </c>
      <c r="D17" s="21" t="s">
        <v>111</v>
      </c>
      <c r="E17" s="24" t="s">
        <v>112</v>
      </c>
    </row>
    <row r="18" spans="2:5" ht="15" customHeight="1">
      <c r="B18" s="16" t="s">
        <v>124</v>
      </c>
      <c r="C18" s="32" t="s">
        <v>121</v>
      </c>
      <c r="D18" s="21" t="s">
        <v>175</v>
      </c>
      <c r="E18" s="24" t="s">
        <v>125</v>
      </c>
    </row>
    <row r="19" spans="2:4" ht="12.75">
      <c r="B19" s="16" t="s">
        <v>96</v>
      </c>
      <c r="C19" s="19"/>
      <c r="D19" s="26" t="s">
        <v>443</v>
      </c>
    </row>
    <row r="20" spans="2:4" ht="12.75">
      <c r="B20" s="16" t="s">
        <v>97</v>
      </c>
      <c r="C20" s="19"/>
      <c r="D20" s="26" t="s">
        <v>444</v>
      </c>
    </row>
    <row r="21" spans="2:4" ht="12.75">
      <c r="B21" s="16" t="s">
        <v>98</v>
      </c>
      <c r="C21" s="19"/>
      <c r="D21" s="26" t="s">
        <v>445</v>
      </c>
    </row>
    <row r="22" spans="2:4" ht="12.75">
      <c r="B22" s="16" t="s">
        <v>99</v>
      </c>
      <c r="C22" s="19"/>
      <c r="D22" s="26"/>
    </row>
    <row r="23" spans="2:4" ht="12.75">
      <c r="B23" s="16" t="s">
        <v>100</v>
      </c>
      <c r="C23" s="19"/>
      <c r="D23" s="26"/>
    </row>
    <row r="24" spans="2:4" ht="25.5">
      <c r="B24" s="16" t="s">
        <v>101</v>
      </c>
      <c r="C24" s="19"/>
      <c r="D24" s="26" t="s">
        <v>446</v>
      </c>
    </row>
    <row r="25" spans="2:4" ht="12.75">
      <c r="B25" s="16" t="s">
        <v>102</v>
      </c>
      <c r="C25" s="19"/>
      <c r="D25" s="26" t="s">
        <v>447</v>
      </c>
    </row>
    <row r="26" spans="2:4" ht="25.5">
      <c r="B26" s="16" t="s">
        <v>103</v>
      </c>
      <c r="C26" s="19"/>
      <c r="D26" s="26" t="s">
        <v>448</v>
      </c>
    </row>
    <row r="27" spans="2:5" ht="25.5">
      <c r="B27" s="16" t="s">
        <v>126</v>
      </c>
      <c r="C27" s="32"/>
      <c r="D27" s="21"/>
      <c r="E27" s="24"/>
    </row>
    <row r="28" spans="2:5" ht="12.75">
      <c r="B28" s="16" t="s">
        <v>127</v>
      </c>
      <c r="C28" s="32"/>
      <c r="D28" s="21"/>
      <c r="E28" s="24"/>
    </row>
    <row r="29" spans="2:5" ht="25.5">
      <c r="B29" s="16" t="s">
        <v>128</v>
      </c>
      <c r="C29" s="32"/>
      <c r="D29" s="21"/>
      <c r="E29" s="24"/>
    </row>
    <row r="30" spans="2:5" ht="25.5">
      <c r="B30" s="16" t="s">
        <v>129</v>
      </c>
      <c r="C30" s="32"/>
      <c r="D30" s="21"/>
      <c r="E30" s="24"/>
    </row>
    <row r="31" spans="2:5" ht="12.75">
      <c r="B31" s="16" t="s">
        <v>132</v>
      </c>
      <c r="C31" s="32"/>
      <c r="D31" s="21"/>
      <c r="E31" s="24"/>
    </row>
    <row r="32" spans="2:5" ht="38.25">
      <c r="B32" s="16" t="s">
        <v>130</v>
      </c>
      <c r="C32" s="32" t="s">
        <v>131</v>
      </c>
      <c r="D32" s="21"/>
      <c r="E32" s="24"/>
    </row>
    <row r="33" spans="2:4" ht="25.5">
      <c r="B33" s="16" t="s">
        <v>122</v>
      </c>
      <c r="C33" s="19" t="s">
        <v>104</v>
      </c>
      <c r="D33" s="26" t="s">
        <v>190</v>
      </c>
    </row>
    <row r="35" ht="13.5" thickBot="1">
      <c r="B35" s="28" t="s">
        <v>113</v>
      </c>
    </row>
    <row r="36" spans="2:4" ht="17.25" customHeight="1" thickBot="1">
      <c r="B36" s="29" t="str">
        <f>D3&amp;D5&amp;".XML"</f>
        <v>C:\NO_BOUCHR7___3119007873311901001_20190206_65100440488.XML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16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&gt;&lt;i&gt;&lt;n&gt;NSUBORG&lt;/n&gt;&lt;t&gt;3&lt;/t&gt;&lt;q&gt;%C2%EA%EB%FE%F7%E0%FF+%EF%EE%E4%F7%E8%ED%E5%ED%ED%FB%E5&lt;/q&gt;&lt;s&gt;8&lt;/s&gt;&lt;l&gt;0&lt;/l&gt;&lt;u&gt;&lt;/u&gt;&lt;a&gt;&lt;/a&gt;&lt;b&gt;&lt;/b&gt;&lt;m&gt;&lt;/m&gt;&lt;r&gt;1&lt;/r&gt;&lt;x&gt;&lt;/x&gt;&lt;y&gt;</dc:description>
  <cp:lastModifiedBy>Userbux3</cp:lastModifiedBy>
  <cp:lastPrinted>2016-09-14T11:35:41Z</cp:lastPrinted>
  <dcterms:created xsi:type="dcterms:W3CDTF">2011-07-05T09:38:46Z</dcterms:created>
  <dcterms:modified xsi:type="dcterms:W3CDTF">2019-02-06T11:08:38Z</dcterms:modified>
  <cp:category/>
  <cp:version/>
  <cp:contentType/>
  <cp:contentStatus/>
</cp:coreProperties>
</file>